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HS1757 - Draycott FRA - Persimmon Homes\Task 1\Deliverables\Appendix 14.1 - Flood Risk Assessment and Outline Drainage Strategy\Appendices 2.0\"/>
    </mc:Choice>
  </mc:AlternateContent>
  <xr:revisionPtr revIDLastSave="0" documentId="13_ncr:1_{4757710E-EC53-4747-B47C-ED91060C028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GRR" sheetId="2" r:id="rId1"/>
    <sheet name="QBAR calculatio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G17" i="2"/>
  <c r="G2" i="2" l="1"/>
  <c r="F3" i="2" l="1"/>
  <c r="F14" i="2" l="1"/>
  <c r="F17" i="2" s="1"/>
  <c r="E3" i="2" l="1"/>
  <c r="D3" i="2"/>
  <c r="C3" i="2"/>
  <c r="C18" i="2" s="1"/>
  <c r="B17" i="2"/>
  <c r="C14" i="2" l="1"/>
  <c r="G3" i="2"/>
  <c r="C16" i="2"/>
  <c r="C8" i="3"/>
  <c r="C7" i="3"/>
  <c r="B18" i="2" l="1"/>
  <c r="D10" i="2"/>
  <c r="C7" i="2"/>
  <c r="G20" i="2" l="1"/>
  <c r="G21" i="2"/>
  <c r="E14" i="3"/>
  <c r="D18" i="2" l="1"/>
  <c r="E18" i="2"/>
  <c r="F18" i="2" l="1"/>
  <c r="G18" i="2" s="1"/>
  <c r="F10" i="2"/>
  <c r="F12" i="2"/>
  <c r="F16" i="2"/>
  <c r="F9" i="2"/>
  <c r="F13" i="2"/>
  <c r="F8" i="2"/>
  <c r="F7" i="2"/>
  <c r="F11" i="2"/>
  <c r="F15" i="2"/>
  <c r="E9" i="2"/>
  <c r="E13" i="2"/>
  <c r="E7" i="2"/>
  <c r="E8" i="2"/>
  <c r="E12" i="2"/>
  <c r="E16" i="2"/>
  <c r="E11" i="2"/>
  <c r="E15" i="2"/>
  <c r="E10" i="2"/>
  <c r="E14" i="2"/>
  <c r="E17" i="2" s="1"/>
  <c r="D8" i="2"/>
  <c r="D12" i="2"/>
  <c r="D16" i="2"/>
  <c r="D7" i="2"/>
  <c r="D11" i="2"/>
  <c r="D15" i="2"/>
  <c r="D14" i="2"/>
  <c r="D17" i="2" s="1"/>
  <c r="D9" i="2"/>
  <c r="D13" i="2"/>
  <c r="C9" i="2"/>
  <c r="C13" i="2"/>
  <c r="C15" i="2"/>
  <c r="C10" i="2"/>
  <c r="C11" i="2"/>
  <c r="C8" i="2"/>
  <c r="C12" i="2"/>
  <c r="G10" i="2" l="1"/>
  <c r="G7" i="2"/>
  <c r="G11" i="2"/>
  <c r="G9" i="2"/>
  <c r="G12" i="2"/>
  <c r="G13" i="2"/>
  <c r="G16" i="2"/>
  <c r="G14" i="2"/>
  <c r="G8" i="2"/>
  <c r="G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tc={8022E99E-BEAC-46A0-A8EB-C29FF7AD4E15}</author>
  </authors>
  <commentList>
    <comment ref="F3" authorId="0" shapeId="0" xr:uid="{8022E99E-BEAC-46A0-A8EB-C29FF7AD4E15}">
      <text>
        <t>[Threaded comment]
Your version of Excel allows you to read this threaded comment; however, any edits to it will get removed if the file is opened in a newer version of Excel. Learn more: https://go.microsoft.com/fwlink/?linkid=870924
Comment:
    Uses assumed 0.55 imp percentage as no housing plan developed</t>
      </text>
    </comment>
  </commentList>
</comments>
</file>

<file path=xl/sharedStrings.xml><?xml version="1.0" encoding="utf-8"?>
<sst xmlns="http://schemas.openxmlformats.org/spreadsheetml/2006/main" count="32" uniqueCount="26">
  <si>
    <t>Total</t>
  </si>
  <si>
    <t>Q (l/s/ha)</t>
  </si>
  <si>
    <t>Event</t>
  </si>
  <si>
    <t>Q1</t>
  </si>
  <si>
    <t>Q2</t>
  </si>
  <si>
    <t>Q5</t>
  </si>
  <si>
    <t>Q10</t>
  </si>
  <si>
    <t>Q30</t>
  </si>
  <si>
    <t>Q50</t>
  </si>
  <si>
    <t>Q75</t>
  </si>
  <si>
    <t>Q100</t>
  </si>
  <si>
    <t>Q200</t>
  </si>
  <si>
    <t>Q1000</t>
  </si>
  <si>
    <t>Impermeable area</t>
  </si>
  <si>
    <t>Impermeable area (inc *1.1 uplift)</t>
  </si>
  <si>
    <t>Volume Storage (m3)</t>
  </si>
  <si>
    <t>QBAR</t>
  </si>
  <si>
    <t xml:space="preserve">QBAR </t>
  </si>
  <si>
    <t>Q100 +40%CC</t>
  </si>
  <si>
    <t>Impermeable fraction</t>
  </si>
  <si>
    <t>Lower</t>
  </si>
  <si>
    <t>Upper</t>
  </si>
  <si>
    <t>Area 1</t>
  </si>
  <si>
    <t>Area 2</t>
  </si>
  <si>
    <t>Area 3</t>
  </si>
  <si>
    <t>Area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</si>
</sst>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0" fillId="4" borderId="0" xfId="0" applyFill="1"/>
    <xf numFmtId="2" fontId="0" fillId="0" borderId="0" xfId="0" applyNumberFormat="1"/>
    <xf numFmtId="2" fontId="0" fillId="0" borderId="0" xfId="0" applyNumberFormat="1" applyFill="1"/>
    <xf numFmtId="2" fontId="0" fillId="4" borderId="0" xfId="0" applyNumberFormat="1" applyFill="1"/>
    <xf numFmtId="0" fontId="0" fillId="3" borderId="0" xfId="0" applyFill="1"/>
    <xf numFmtId="0" fontId="3" fillId="0" borderId="0" xfId="0" applyFont="1"/>
    <xf numFmtId="2" fontId="4" fillId="0" borderId="0" xfId="0" applyNumberFormat="1" applyFont="1"/>
    <xf numFmtId="2" fontId="4" fillId="4" borderId="0" xfId="0" applyNumberFormat="1" applyFont="1" applyFill="1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0" fillId="0" borderId="1" xfId="0" applyBorder="1"/>
    <xf numFmtId="0" fontId="1" fillId="0" borderId="3" xfId="0" applyFont="1" applyBorder="1"/>
    <xf numFmtId="0" fontId="0" fillId="0" borderId="2" xfId="0" applyBorder="1"/>
    <xf numFmtId="0" fontId="1" fillId="0" borderId="4" xfId="0" applyFon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2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'QBAR calculation'!$D$5:$D$7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xVal>
          <c:yVal>
            <c:numRef>
              <c:f>'QBAR calculation'!$E$5:$E$7</c:f>
              <c:numCache>
                <c:formatCode>General</c:formatCode>
                <c:ptCount val="3"/>
                <c:pt idx="0">
                  <c:v>3.6814519367733634</c:v>
                </c:pt>
                <c:pt idx="1">
                  <c:v>4.1919777474507827</c:v>
                </c:pt>
                <c:pt idx="2">
                  <c:v>5.9239803180138093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8A-43C8-8D42-271B0798566C}"/>
            </c:ext>
          </c:extLst>
        </c:ser>
        <c:ser>
          <c:idx val="1"/>
          <c:order val="1"/>
          <c:tx>
            <c:v>QBAR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'QBAR calculation'!$D$11:$D$12</c:f>
              <c:numCache>
                <c:formatCode>General</c:formatCode>
                <c:ptCount val="2"/>
                <c:pt idx="0">
                  <c:v>2.2999999999999998</c:v>
                </c:pt>
                <c:pt idx="1">
                  <c:v>2.2999999999999998</c:v>
                </c:pt>
              </c:numCache>
            </c:numRef>
          </c:xVal>
          <c:yVal>
            <c:numRef>
              <c:f>'QBAR calculation'!$E$11:$E$12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8A-43C8-8D42-271B0798566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81884360"/>
        <c:axId val="581886000"/>
      </c:scatterChart>
      <c:valAx>
        <c:axId val="58188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886000"/>
        <c:crosses val="autoZero"/>
        <c:crossBetween val="midCat"/>
      </c:valAx>
      <c:valAx>
        <c:axId val="58188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884360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0</xdr:rowOff>
    </xdr:from>
    <xdr:to>
      <xdr:col>1</xdr:col>
      <xdr:colOff>295275</xdr:colOff>
      <xdr:row>34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D1A92B2-4AFE-45FA-B325-CBC243434E78}"/>
            </a:ext>
          </a:extLst>
        </xdr:cNvPr>
        <xdr:cNvSpPr txBox="1"/>
      </xdr:nvSpPr>
      <xdr:spPr>
        <a:xfrm>
          <a:off x="47625" y="5343525"/>
          <a:ext cx="23717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Area 1</a:t>
          </a:r>
        </a:p>
      </xdr:txBody>
    </xdr:sp>
    <xdr:clientData/>
  </xdr:twoCellAnchor>
  <xdr:twoCellAnchor>
    <xdr:from>
      <xdr:col>2</xdr:col>
      <xdr:colOff>457200</xdr:colOff>
      <xdr:row>31</xdr:row>
      <xdr:rowOff>142875</xdr:rowOff>
    </xdr:from>
    <xdr:to>
      <xdr:col>6</xdr:col>
      <xdr:colOff>390525</xdr:colOff>
      <xdr:row>33</xdr:row>
      <xdr:rowOff>142875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E189A30-E015-4C56-94AE-B694910DBBC2}"/>
            </a:ext>
          </a:extLst>
        </xdr:cNvPr>
        <xdr:cNvSpPr txBox="1"/>
      </xdr:nvSpPr>
      <xdr:spPr>
        <a:xfrm>
          <a:off x="3190875" y="5324475"/>
          <a:ext cx="23717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Area 2</a:t>
          </a:r>
        </a:p>
      </xdr:txBody>
    </xdr:sp>
    <xdr:clientData/>
  </xdr:twoCellAnchor>
  <xdr:twoCellAnchor>
    <xdr:from>
      <xdr:col>7</xdr:col>
      <xdr:colOff>495300</xdr:colOff>
      <xdr:row>31</xdr:row>
      <xdr:rowOff>133350</xdr:rowOff>
    </xdr:from>
    <xdr:to>
      <xdr:col>11</xdr:col>
      <xdr:colOff>428625</xdr:colOff>
      <xdr:row>33</xdr:row>
      <xdr:rowOff>133350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FC7CD83-322E-4256-8B98-903D97947123}"/>
            </a:ext>
          </a:extLst>
        </xdr:cNvPr>
        <xdr:cNvSpPr txBox="1"/>
      </xdr:nvSpPr>
      <xdr:spPr>
        <a:xfrm>
          <a:off x="6276975" y="5314950"/>
          <a:ext cx="23717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Area 3</a:t>
          </a:r>
        </a:p>
      </xdr:txBody>
    </xdr:sp>
    <xdr:clientData/>
  </xdr:twoCellAnchor>
  <xdr:twoCellAnchor>
    <xdr:from>
      <xdr:col>12</xdr:col>
      <xdr:colOff>400050</xdr:colOff>
      <xdr:row>31</xdr:row>
      <xdr:rowOff>133350</xdr:rowOff>
    </xdr:from>
    <xdr:to>
      <xdr:col>16</xdr:col>
      <xdr:colOff>333375</xdr:colOff>
      <xdr:row>33</xdr:row>
      <xdr:rowOff>133350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0460617-23E5-4339-A02A-E4297D882978}"/>
            </a:ext>
          </a:extLst>
        </xdr:cNvPr>
        <xdr:cNvSpPr txBox="1"/>
      </xdr:nvSpPr>
      <xdr:spPr>
        <a:xfrm>
          <a:off x="9229725" y="5314950"/>
          <a:ext cx="23717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Area 4</a:t>
          </a:r>
        </a:p>
      </xdr:txBody>
    </xdr:sp>
    <xdr:clientData/>
  </xdr:twoCellAnchor>
  <xdr:twoCellAnchor editAs="oneCell">
    <xdr:from>
      <xdr:col>12</xdr:col>
      <xdr:colOff>428624</xdr:colOff>
      <xdr:row>34</xdr:row>
      <xdr:rowOff>133349</xdr:rowOff>
    </xdr:from>
    <xdr:to>
      <xdr:col>17</xdr:col>
      <xdr:colOff>238125</xdr:colOff>
      <xdr:row>52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E37AC0-78BE-4DF4-B756-C54AB24C6D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488" t="9420" r="63676" b="56390"/>
        <a:stretch/>
      </xdr:blipFill>
      <xdr:spPr>
        <a:xfrm>
          <a:off x="9258299" y="5962649"/>
          <a:ext cx="2857501" cy="2800351"/>
        </a:xfrm>
        <a:prstGeom prst="rect">
          <a:avLst/>
        </a:prstGeom>
      </xdr:spPr>
    </xdr:pic>
    <xdr:clientData/>
  </xdr:twoCellAnchor>
  <xdr:twoCellAnchor editAs="oneCell">
    <xdr:from>
      <xdr:col>7</xdr:col>
      <xdr:colOff>447675</xdr:colOff>
      <xdr:row>34</xdr:row>
      <xdr:rowOff>152399</xdr:rowOff>
    </xdr:from>
    <xdr:to>
      <xdr:col>12</xdr:col>
      <xdr:colOff>247651</xdr:colOff>
      <xdr:row>52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A30F36-05BB-4C06-8193-DB635E33A8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349" t="8489" r="63885" b="56623"/>
        <a:stretch/>
      </xdr:blipFill>
      <xdr:spPr>
        <a:xfrm>
          <a:off x="6286500" y="5657849"/>
          <a:ext cx="2847976" cy="2857501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35</xdr:row>
      <xdr:rowOff>19049</xdr:rowOff>
    </xdr:from>
    <xdr:to>
      <xdr:col>7</xdr:col>
      <xdr:colOff>133351</xdr:colOff>
      <xdr:row>52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C2C1CEB-ED3E-4C42-877D-49F3C17BC7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5488" t="9420" r="63885" b="56622"/>
        <a:stretch/>
      </xdr:blipFill>
      <xdr:spPr>
        <a:xfrm>
          <a:off x="3143250" y="5686424"/>
          <a:ext cx="2828926" cy="278130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34</xdr:row>
      <xdr:rowOff>142876</xdr:rowOff>
    </xdr:from>
    <xdr:to>
      <xdr:col>1</xdr:col>
      <xdr:colOff>1562101</xdr:colOff>
      <xdr:row>52</xdr:row>
      <xdr:rowOff>66676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F4F3AB1-845F-4AE7-85C7-66F3D8184A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5419" t="9187" r="63883" b="56158"/>
        <a:stretch/>
      </xdr:blipFill>
      <xdr:spPr>
        <a:xfrm>
          <a:off x="85726" y="5648326"/>
          <a:ext cx="2838450" cy="2838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209549</xdr:colOff>
      <xdr:row>0</xdr:row>
      <xdr:rowOff>0</xdr:rowOff>
    </xdr:from>
    <xdr:to>
      <xdr:col>22</xdr:col>
      <xdr:colOff>371475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39CB0B-F12C-4930-A979-E884E10B7C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14</xdr:row>
      <xdr:rowOff>57151</xdr:rowOff>
    </xdr:from>
    <xdr:to>
      <xdr:col>5</xdr:col>
      <xdr:colOff>47624</xdr:colOff>
      <xdr:row>16</xdr:row>
      <xdr:rowOff>57151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53712E-2E96-4843-9304-97355E74E7D6}"/>
            </a:ext>
          </a:extLst>
        </xdr:cNvPr>
        <xdr:cNvSpPr txBox="1"/>
      </xdr:nvSpPr>
      <xdr:spPr>
        <a:xfrm>
          <a:off x="1304925" y="2324101"/>
          <a:ext cx="17906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Assumed QBAR is 2.3yr RP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el Leyshon-Jones" id="{40527B17-3232-4BFE-9C18-45ACF317F97D}" userId="Joel Leyshon-Jone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21-04-23T10:45:31.50" personId="{40527B17-3232-4BFE-9C18-45ACF317F97D}" id="{8022E99E-BEAC-46A0-A8EB-C29FF7AD4E15}">
    <text>Uses assumed 0.55 imp percentage as no housing plan developed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F1450-C901-4854-A441-2B649F5622A6}">
  <dimension ref="A1:H30"/>
  <sheetViews>
    <sheetView tabSelected="1" topLeftCell="A4" zoomScaleNormal="100" workbookViewId="0">
      <selection activeCell="J13" sqref="J13"/>
    </sheetView>
  </sheetViews>
  <sheetFormatPr defaultRowHeight="12.75" x14ac:dyDescent="0.2"/>
  <cols>
    <col min="1" max="1" width="20.42578125" style="1" customWidth="1"/>
    <col min="2" max="2" width="31.7109375" customWidth="1"/>
    <col min="3" max="3" width="10" bestFit="1" customWidth="1"/>
  </cols>
  <sheetData>
    <row r="1" spans="1:7" s="1" customFormat="1" x14ac:dyDescent="0.2">
      <c r="C1" s="1" t="s">
        <v>22</v>
      </c>
      <c r="D1" s="1" t="s">
        <v>23</v>
      </c>
      <c r="E1" s="1" t="s">
        <v>24</v>
      </c>
      <c r="F1" s="1" t="s">
        <v>25</v>
      </c>
      <c r="G1" s="1" t="s">
        <v>0</v>
      </c>
    </row>
    <row r="2" spans="1:7" x14ac:dyDescent="0.2">
      <c r="B2" s="1" t="s">
        <v>13</v>
      </c>
      <c r="C2">
        <v>3.6884999999999999</v>
      </c>
      <c r="D2">
        <v>3.5106000000000002</v>
      </c>
      <c r="E2">
        <v>2.794</v>
      </c>
      <c r="F2">
        <v>3.4735999999999998</v>
      </c>
      <c r="G2">
        <f>SUM(C2:F2)</f>
        <v>13.466699999999999</v>
      </c>
    </row>
    <row r="3" spans="1:7" x14ac:dyDescent="0.2">
      <c r="B3" s="1" t="s">
        <v>14</v>
      </c>
      <c r="C3" s="5">
        <f>C2*1.1</f>
        <v>4.0573500000000005</v>
      </c>
      <c r="D3" s="5">
        <f>D2*1.1</f>
        <v>3.8616600000000005</v>
      </c>
      <c r="E3" s="5">
        <f>E2*1.1</f>
        <v>3.0734000000000004</v>
      </c>
      <c r="F3" s="5">
        <f>F2*1.1</f>
        <v>3.8209599999999999</v>
      </c>
      <c r="G3" s="5">
        <f>SUM(C3:F3)</f>
        <v>14.813370000000001</v>
      </c>
    </row>
    <row r="6" spans="1:7" s="1" customFormat="1" x14ac:dyDescent="0.2">
      <c r="A6" s="1" t="s">
        <v>2</v>
      </c>
      <c r="B6" s="1" t="s">
        <v>1</v>
      </c>
      <c r="C6" s="1" t="s">
        <v>22</v>
      </c>
      <c r="D6" s="1" t="s">
        <v>23</v>
      </c>
      <c r="E6" s="1" t="s">
        <v>24</v>
      </c>
      <c r="F6" s="1" t="s">
        <v>25</v>
      </c>
      <c r="G6" s="10" t="s">
        <v>0</v>
      </c>
    </row>
    <row r="7" spans="1:7" x14ac:dyDescent="0.2">
      <c r="A7" s="1" t="s">
        <v>3</v>
      </c>
      <c r="B7" s="6">
        <v>3.6814519367733634</v>
      </c>
      <c r="C7" s="6">
        <f t="shared" ref="C7:F16" si="0">$B7*C$3</f>
        <v>14.936939015667408</v>
      </c>
      <c r="D7" s="6">
        <f t="shared" si="0"/>
        <v>14.216515686160228</v>
      </c>
      <c r="E7" s="6">
        <f t="shared" si="0"/>
        <v>11.314574382479256</v>
      </c>
      <c r="F7" s="6">
        <f t="shared" si="0"/>
        <v>14.066680592333551</v>
      </c>
      <c r="G7" s="11">
        <f>SUM(C7:F7)</f>
        <v>54.534709676640446</v>
      </c>
    </row>
    <row r="8" spans="1:7" x14ac:dyDescent="0.2">
      <c r="A8" s="4" t="s">
        <v>4</v>
      </c>
      <c r="B8" s="7">
        <v>4.1919777474507827</v>
      </c>
      <c r="C8" s="7">
        <f t="shared" si="0"/>
        <v>17.008320913619436</v>
      </c>
      <c r="D8" s="7">
        <f t="shared" si="0"/>
        <v>16.187992788220793</v>
      </c>
      <c r="E8" s="7">
        <f t="shared" si="0"/>
        <v>12.883624409015237</v>
      </c>
      <c r="F8" s="7">
        <f t="shared" si="0"/>
        <v>16.017379293899541</v>
      </c>
      <c r="G8" s="11">
        <f t="shared" ref="G8:G16" si="1">SUM(C8:F8)</f>
        <v>62.097317404755003</v>
      </c>
    </row>
    <row r="9" spans="1:7" x14ac:dyDescent="0.2">
      <c r="A9" s="1" t="s">
        <v>5</v>
      </c>
      <c r="B9" s="6">
        <v>5.9239803180138093</v>
      </c>
      <c r="C9" s="6">
        <f t="shared" si="0"/>
        <v>24.035661543293333</v>
      </c>
      <c r="D9" s="6">
        <f t="shared" si="0"/>
        <v>22.876397834861208</v>
      </c>
      <c r="E9" s="6">
        <f t="shared" si="0"/>
        <v>18.206761109383642</v>
      </c>
      <c r="F9" s="6">
        <f t="shared" si="0"/>
        <v>22.635291835918043</v>
      </c>
      <c r="G9" s="11">
        <f t="shared" si="1"/>
        <v>87.754112323456226</v>
      </c>
    </row>
    <row r="10" spans="1:7" x14ac:dyDescent="0.2">
      <c r="A10" s="1" t="s">
        <v>6</v>
      </c>
      <c r="B10" s="6">
        <v>7.2503114599032328</v>
      </c>
      <c r="C10" s="6">
        <f t="shared" si="0"/>
        <v>29.417051201838383</v>
      </c>
      <c r="D10" s="6">
        <f t="shared" si="0"/>
        <v>27.998237752249921</v>
      </c>
      <c r="E10" s="6">
        <f t="shared" si="0"/>
        <v>22.283107240866599</v>
      </c>
      <c r="F10" s="6">
        <f t="shared" si="0"/>
        <v>27.703150075831857</v>
      </c>
      <c r="G10" s="11">
        <f t="shared" si="1"/>
        <v>107.40154627078677</v>
      </c>
    </row>
    <row r="11" spans="1:7" x14ac:dyDescent="0.2">
      <c r="A11" s="4" t="s">
        <v>7</v>
      </c>
      <c r="B11" s="7">
        <v>9.6497882684613838</v>
      </c>
      <c r="C11" s="7">
        <f t="shared" si="0"/>
        <v>39.1525684310418</v>
      </c>
      <c r="D11" s="7">
        <f t="shared" si="0"/>
        <v>37.264201364786594</v>
      </c>
      <c r="E11" s="7">
        <f t="shared" si="0"/>
        <v>29.657659264289219</v>
      </c>
      <c r="F11" s="7">
        <f t="shared" si="0"/>
        <v>36.871454982260211</v>
      </c>
      <c r="G11" s="11">
        <f t="shared" si="1"/>
        <v>142.94588404237783</v>
      </c>
    </row>
    <row r="12" spans="1:7" x14ac:dyDescent="0.2">
      <c r="A12" s="1" t="s">
        <v>8</v>
      </c>
      <c r="B12" s="6">
        <v>10.998149728810544</v>
      </c>
      <c r="C12" s="6">
        <f t="shared" si="0"/>
        <v>44.62334280218947</v>
      </c>
      <c r="D12" s="6">
        <f t="shared" si="0"/>
        <v>42.471114881758531</v>
      </c>
      <c r="E12" s="6">
        <f t="shared" si="0"/>
        <v>33.80171337652633</v>
      </c>
      <c r="F12" s="6">
        <f t="shared" si="0"/>
        <v>42.023490187795936</v>
      </c>
      <c r="G12" s="11">
        <f t="shared" si="1"/>
        <v>162.91966124827027</v>
      </c>
    </row>
    <row r="13" spans="1:7" x14ac:dyDescent="0.2">
      <c r="A13" s="1" t="s">
        <v>9</v>
      </c>
      <c r="B13" s="6">
        <v>12.220991827471382</v>
      </c>
      <c r="C13" s="6">
        <f t="shared" si="0"/>
        <v>49.584841191191018</v>
      </c>
      <c r="D13" s="6">
        <f t="shared" si="0"/>
        <v>47.193315300473145</v>
      </c>
      <c r="E13" s="6">
        <f t="shared" si="0"/>
        <v>37.55999628255055</v>
      </c>
      <c r="F13" s="6">
        <f t="shared" si="0"/>
        <v>46.695920933095053</v>
      </c>
      <c r="G13" s="11">
        <f t="shared" si="1"/>
        <v>181.03407370730974</v>
      </c>
    </row>
    <row r="14" spans="1:7" x14ac:dyDescent="0.2">
      <c r="A14" s="4" t="s">
        <v>10</v>
      </c>
      <c r="B14" s="7">
        <v>13.180524404909628</v>
      </c>
      <c r="C14" s="7">
        <f t="shared" si="0"/>
        <v>53.478000694260082</v>
      </c>
      <c r="D14" s="7">
        <f t="shared" si="0"/>
        <v>50.898703873463319</v>
      </c>
      <c r="E14" s="7">
        <f t="shared" si="0"/>
        <v>40.509023706049256</v>
      </c>
      <c r="F14" s="7">
        <f t="shared" si="0"/>
        <v>50.362256530183487</v>
      </c>
      <c r="G14" s="11">
        <f t="shared" si="1"/>
        <v>195.24798480395614</v>
      </c>
    </row>
    <row r="15" spans="1:7" x14ac:dyDescent="0.2">
      <c r="A15" s="1" t="s">
        <v>11</v>
      </c>
      <c r="B15" s="6">
        <v>15.828400526038134</v>
      </c>
      <c r="C15" s="6">
        <f t="shared" si="0"/>
        <v>64.221360874320837</v>
      </c>
      <c r="D15" s="6">
        <f t="shared" si="0"/>
        <v>61.123901175380432</v>
      </c>
      <c r="E15" s="6">
        <f t="shared" si="0"/>
        <v>48.647006176725604</v>
      </c>
      <c r="F15" s="6">
        <f t="shared" si="0"/>
        <v>60.479685273970667</v>
      </c>
      <c r="G15" s="11">
        <f t="shared" si="1"/>
        <v>234.47195350039752</v>
      </c>
    </row>
    <row r="16" spans="1:7" x14ac:dyDescent="0.2">
      <c r="A16" s="1" t="s">
        <v>12</v>
      </c>
      <c r="B16" s="6">
        <v>23.59179424672654</v>
      </c>
      <c r="C16" s="6">
        <f t="shared" si="0"/>
        <v>95.720166386955938</v>
      </c>
      <c r="D16" s="6">
        <f t="shared" si="0"/>
        <v>91.103488170814018</v>
      </c>
      <c r="E16" s="6">
        <f t="shared" si="0"/>
        <v>72.507020437889352</v>
      </c>
      <c r="F16" s="6">
        <f t="shared" si="0"/>
        <v>90.143302144972239</v>
      </c>
      <c r="G16" s="11">
        <f t="shared" si="1"/>
        <v>349.47397714063152</v>
      </c>
    </row>
    <row r="17" spans="1:8" x14ac:dyDescent="0.2">
      <c r="A17" s="1" t="s">
        <v>18</v>
      </c>
      <c r="B17" s="6">
        <f>B14*1.4</f>
        <v>18.452734166873476</v>
      </c>
      <c r="C17" s="6">
        <f>C14*1.4</f>
        <v>74.869200971964105</v>
      </c>
      <c r="D17" s="6">
        <f t="shared" ref="D17:E17" si="2">D14*1.4</f>
        <v>71.258185422848641</v>
      </c>
      <c r="E17" s="6">
        <f t="shared" si="2"/>
        <v>56.712633188468956</v>
      </c>
      <c r="F17" s="6">
        <f>F14*1.4</f>
        <v>70.507159142256882</v>
      </c>
      <c r="G17" s="11">
        <f>G14*1.4</f>
        <v>273.34717872553858</v>
      </c>
    </row>
    <row r="18" spans="1:8" x14ac:dyDescent="0.2">
      <c r="A18" s="1" t="s">
        <v>16</v>
      </c>
      <c r="B18" s="6">
        <f>'QBAR calculation'!E14</f>
        <v>4.39215</v>
      </c>
      <c r="C18" s="8">
        <f>$B$18*C3</f>
        <v>17.820489802500003</v>
      </c>
      <c r="D18" s="8">
        <f>$B$18*D3</f>
        <v>16.960989969000003</v>
      </c>
      <c r="E18" s="8">
        <f>$B$18*E3</f>
        <v>13.498833810000001</v>
      </c>
      <c r="F18" s="8">
        <f>$B$18*F3</f>
        <v>16.782229464</v>
      </c>
      <c r="G18" s="12">
        <f>SUM(C18:F18)</f>
        <v>65.062543045500007</v>
      </c>
    </row>
    <row r="19" spans="1:8" x14ac:dyDescent="0.2">
      <c r="G19" s="13"/>
    </row>
    <row r="20" spans="1:8" x14ac:dyDescent="0.2">
      <c r="A20" s="1" t="s">
        <v>15</v>
      </c>
      <c r="B20" t="s">
        <v>20</v>
      </c>
      <c r="C20" s="2">
        <v>3161</v>
      </c>
      <c r="D20" s="2">
        <v>3009</v>
      </c>
      <c r="E20" s="2">
        <v>2394</v>
      </c>
      <c r="F20" s="2">
        <v>2976</v>
      </c>
      <c r="G20" s="14">
        <f>SUM(C20:F20)</f>
        <v>11540</v>
      </c>
    </row>
    <row r="21" spans="1:8" x14ac:dyDescent="0.2">
      <c r="B21" t="s">
        <v>21</v>
      </c>
      <c r="C21" s="9">
        <v>4105</v>
      </c>
      <c r="D21" s="9">
        <v>3908</v>
      </c>
      <c r="E21" s="9">
        <v>3109</v>
      </c>
      <c r="F21" s="9">
        <v>3865</v>
      </c>
      <c r="G21" s="15">
        <f>SUM(C21:F21)</f>
        <v>14987</v>
      </c>
    </row>
    <row r="25" spans="1:8" x14ac:dyDescent="0.2">
      <c r="A25" s="1" t="s">
        <v>19</v>
      </c>
      <c r="B25" s="21"/>
      <c r="C25" s="21"/>
      <c r="D25" s="21"/>
      <c r="E25" s="21"/>
      <c r="F25" s="21"/>
      <c r="G25" s="21"/>
      <c r="H25" s="21"/>
    </row>
    <row r="26" spans="1:8" x14ac:dyDescent="0.2">
      <c r="A26" s="24">
        <v>0.554433216389975</v>
      </c>
      <c r="B26" s="21"/>
      <c r="C26" s="22"/>
      <c r="D26" s="22"/>
      <c r="E26" s="22"/>
      <c r="F26" s="22"/>
      <c r="G26" s="21"/>
      <c r="H26" s="21"/>
    </row>
    <row r="27" spans="1:8" x14ac:dyDescent="0.2">
      <c r="B27" s="21"/>
      <c r="C27" s="23"/>
      <c r="D27" s="23"/>
      <c r="E27" s="23"/>
      <c r="F27" s="23"/>
      <c r="G27" s="21"/>
      <c r="H27" s="21"/>
    </row>
    <row r="28" spans="1:8" x14ac:dyDescent="0.2">
      <c r="B28" s="21"/>
      <c r="C28" s="23"/>
      <c r="D28" s="23"/>
      <c r="E28" s="23"/>
      <c r="F28" s="23"/>
      <c r="G28" s="21"/>
      <c r="H28" s="21"/>
    </row>
    <row r="29" spans="1:8" x14ac:dyDescent="0.2">
      <c r="B29" s="21"/>
      <c r="C29" s="23"/>
      <c r="D29" s="23"/>
      <c r="E29" s="23"/>
      <c r="F29" s="23"/>
      <c r="G29" s="21"/>
      <c r="H29" s="21"/>
    </row>
    <row r="30" spans="1:8" x14ac:dyDescent="0.2">
      <c r="B30" s="21"/>
      <c r="C30" s="23"/>
      <c r="D30" s="23"/>
      <c r="E30" s="23"/>
      <c r="F30" s="23"/>
      <c r="G30" s="21"/>
      <c r="H30" s="21"/>
    </row>
  </sheetData>
  <phoneticPr fontId="2" type="noConversion"/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6473-5E11-4F3C-8326-763742C73B62}">
  <dimension ref="A5:E14"/>
  <sheetViews>
    <sheetView zoomScaleNormal="100" workbookViewId="0">
      <selection activeCell="C23" sqref="C23"/>
    </sheetView>
  </sheetViews>
  <sheetFormatPr defaultRowHeight="12.75" x14ac:dyDescent="0.2"/>
  <sheetData>
    <row r="5" spans="1:5" x14ac:dyDescent="0.2">
      <c r="D5" s="1">
        <v>1</v>
      </c>
      <c r="E5">
        <v>3.6814519367733634</v>
      </c>
    </row>
    <row r="6" spans="1:5" x14ac:dyDescent="0.2">
      <c r="B6" s="16"/>
      <c r="C6" s="16"/>
      <c r="D6" s="4">
        <v>2</v>
      </c>
      <c r="E6" s="3">
        <v>4.1919777474507827</v>
      </c>
    </row>
    <row r="7" spans="1:5" x14ac:dyDescent="0.2">
      <c r="A7" s="18"/>
      <c r="B7" s="17">
        <v>3</v>
      </c>
      <c r="C7" s="18">
        <f>61.8/12.404</f>
        <v>4.9822637858755234</v>
      </c>
      <c r="D7" s="1">
        <v>5</v>
      </c>
      <c r="E7">
        <v>5.9239803180138093</v>
      </c>
    </row>
    <row r="8" spans="1:5" x14ac:dyDescent="0.2">
      <c r="A8" s="18"/>
      <c r="B8" s="19" t="s">
        <v>17</v>
      </c>
      <c r="C8" s="20">
        <f>E6+(C7-E6)*0.3</f>
        <v>4.4290635589782053</v>
      </c>
      <c r="D8" s="1">
        <v>10</v>
      </c>
      <c r="E8">
        <v>7.2503114599032328</v>
      </c>
    </row>
    <row r="9" spans="1:5" x14ac:dyDescent="0.2">
      <c r="D9" s="4">
        <v>30</v>
      </c>
      <c r="E9" s="3">
        <v>9.6497882684613838</v>
      </c>
    </row>
    <row r="11" spans="1:5" x14ac:dyDescent="0.2">
      <c r="D11" s="4">
        <v>2.2999999999999998</v>
      </c>
      <c r="E11">
        <v>0</v>
      </c>
    </row>
    <row r="12" spans="1:5" x14ac:dyDescent="0.2">
      <c r="D12" s="4">
        <v>2.2999999999999998</v>
      </c>
      <c r="E12">
        <v>10</v>
      </c>
    </row>
    <row r="14" spans="1:5" x14ac:dyDescent="0.2">
      <c r="D14" s="9" t="s">
        <v>16</v>
      </c>
      <c r="E14" s="9">
        <f>0.5645*2.3+3.0938</f>
        <v>4.39215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0185F7284024EAB4D5204FEC5B0E6" ma:contentTypeVersion="" ma:contentTypeDescription="Create a new document." ma:contentTypeScope="" ma:versionID="27dc90c350fdcb7a39c4bcc90456b9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99F4AF-B45E-4F8D-AC9A-F11E218ACD2E}"/>
</file>

<file path=customXml/itemProps2.xml><?xml version="1.0" encoding="utf-8"?>
<ds:datastoreItem xmlns:ds="http://schemas.openxmlformats.org/officeDocument/2006/customXml" ds:itemID="{5C6A7B2F-179A-40DF-A8B5-DCF63AB2EE8A}"/>
</file>

<file path=customXml/itemProps3.xml><?xml version="1.0" encoding="utf-8"?>
<ds:datastoreItem xmlns:ds="http://schemas.openxmlformats.org/officeDocument/2006/customXml" ds:itemID="{181D6571-FF7D-47B9-9081-F05CF2876FD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GRR</vt:lpstr>
      <vt:lpstr>QBAR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</dc:creator>
  <cp:lastModifiedBy>Joel Leyshon-Jones</cp:lastModifiedBy>
  <cp:revision>0</cp:revision>
  <cp:lastPrinted>2021-04-30T12:03:03Z</cp:lastPrinted>
  <dcterms:created xsi:type="dcterms:W3CDTF">2020-11-24T15:43:36Z</dcterms:created>
  <dcterms:modified xsi:type="dcterms:W3CDTF">2021-05-07T16:24:58Z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0x0101002740185F7284024EAB4D5204FEC5B0E6</vt:lpwstr>
  </property>
</Properties>
</file>