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Users\Pooley\Desktop\NewMoatHouseBarn\"/>
    </mc:Choice>
  </mc:AlternateContent>
  <xr:revisionPtr revIDLastSave="0" documentId="8_{C4CC28F9-0420-44C0-AE6A-491B0E880F60}" xr6:coauthVersionLast="47" xr6:coauthVersionMax="47" xr10:uidLastSave="{00000000-0000-0000-0000-000000000000}"/>
  <bookViews>
    <workbookView xWindow="-120" yWindow="-120" windowWidth="29040" windowHeight="15840" firstSheet="1" activeTab="1" xr2:uid="{00000000-000D-0000-FFFF-FFFF00000000}"/>
  </bookViews>
  <sheets>
    <sheet name="config" sheetId="5" state="hidden" r:id="rId1"/>
    <sheet name="SUMMARY" sheetId="6" r:id="rId2"/>
    <sheet name="DIR1" sheetId="3" r:id="rId3"/>
    <sheet name="DIR2" sheetId="4" r:id="rId4"/>
  </sheets>
  <definedNames>
    <definedName name="_Toc380999782" localSheetId="1">SUMMARY!$C$199</definedName>
    <definedName name="_Toc380999783" localSheetId="1">SUMMARY!#REF!</definedName>
    <definedName name="_Toc380999784" localSheetId="1">SUMMARY!#REF!</definedName>
    <definedName name="_Toc380999785" localSheetId="1">SUMMARY!#REF!</definedName>
    <definedName name="_Toc380999786" localSheetId="1">SUMMARY!#REF!</definedName>
    <definedName name="_Toc380999787" localSheetId="1">SUMMARY!#REF!</definedName>
    <definedName name="_Toc380999788" localSheetId="1">SUMMARY!$C$202</definedName>
    <definedName name="_Toc380999789" localSheetId="1">SUMMARY!$K$202</definedName>
    <definedName name="_Toc380999790" localSheetId="1">SUMMARY!#REF!</definedName>
    <definedName name="_Toc380999791" localSheetId="1">SUMMARY!#REF!</definedName>
    <definedName name="_Toc380999792" localSheetId="1">SUMMARY!$K$199</definedName>
    <definedName name="_xlnm.Print_Area" localSheetId="1">SUMMARY!$B$1:$R$218</definedName>
    <definedName name="_xlnm.Print_Titles" localSheetId="2">'DIR1'!$1:$9</definedName>
    <definedName name="_xlnm.Print_Titles" localSheetId="3">'DIR2'!$1:$9</definedName>
  </definedNames>
  <calcPr calcId="191029"/>
  <extLst>
    <ext xmlns:x14="http://schemas.microsoft.com/office/spreadsheetml/2009/9/main" uri="{79F54976-1DA5-4618-B147-4CDE4B953A38}">
      <x14:workbookPr discardImageEditData="1"/>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5" l="1"/>
  <c r="G216" i="6" l="1"/>
  <c r="H9" i="3"/>
  <c r="G9" i="3"/>
  <c r="F9" i="3"/>
  <c r="E9" i="3"/>
  <c r="D9" i="3"/>
  <c r="C9" i="3"/>
  <c r="D13" i="5"/>
  <c r="E9" i="6" s="1"/>
  <c r="K20" i="6"/>
  <c r="D19" i="5"/>
  <c r="C217" i="6" s="1"/>
  <c r="CI17" i="5"/>
  <c r="C117" i="6" s="1"/>
  <c r="Q57" i="6"/>
  <c r="K24" i="6"/>
  <c r="K46" i="6"/>
  <c r="CI18" i="5"/>
  <c r="Q127" i="6" s="1"/>
  <c r="BX115" i="4"/>
  <c r="BX116" i="4" s="1"/>
  <c r="BX117" i="4" s="1"/>
  <c r="BX118" i="4" s="1"/>
  <c r="BX119" i="4" s="1"/>
  <c r="BX120" i="4" s="1"/>
  <c r="BX121" i="4" s="1"/>
  <c r="BX122" i="4" s="1"/>
  <c r="BX123" i="4" s="1"/>
  <c r="BX124" i="4" s="1"/>
  <c r="BX125" i="4" s="1"/>
  <c r="BX126" i="4" s="1"/>
  <c r="BX127" i="4" s="1"/>
  <c r="BX128" i="4" s="1"/>
  <c r="BX129" i="4" s="1"/>
  <c r="BX130" i="4" s="1"/>
  <c r="BX131" i="4" s="1"/>
  <c r="BX132" i="4" s="1"/>
  <c r="BX133" i="4" s="1"/>
  <c r="BX134" i="4" s="1"/>
  <c r="BX135" i="4" s="1"/>
  <c r="BX136" i="4" s="1"/>
  <c r="BX137" i="4" s="1"/>
  <c r="BX138" i="4" s="1"/>
  <c r="BX11" i="4"/>
  <c r="BX12" i="4" s="1"/>
  <c r="BX13" i="4" s="1"/>
  <c r="BX14" i="4" s="1"/>
  <c r="BX15" i="4" s="1"/>
  <c r="BX16" i="4" s="1"/>
  <c r="BX17" i="4" s="1"/>
  <c r="BX18" i="4" s="1"/>
  <c r="BX19" i="4" s="1"/>
  <c r="BX20" i="4" s="1"/>
  <c r="BX21" i="4" s="1"/>
  <c r="BX22" i="4" s="1"/>
  <c r="BX23" i="4" s="1"/>
  <c r="BX24" i="4" s="1"/>
  <c r="BX25" i="4" s="1"/>
  <c r="BX26" i="4" s="1"/>
  <c r="BX27" i="4" s="1"/>
  <c r="BX28" i="4" s="1"/>
  <c r="BX29" i="4" s="1"/>
  <c r="BX30" i="4" s="1"/>
  <c r="BX31" i="4" s="1"/>
  <c r="BX32" i="4" s="1"/>
  <c r="BX33" i="4" s="1"/>
  <c r="BX34" i="4" s="1"/>
  <c r="BX35" i="4" s="1"/>
  <c r="BX36" i="4" s="1"/>
  <c r="BX37" i="4" s="1"/>
  <c r="BX38" i="4" s="1"/>
  <c r="BX39" i="4" s="1"/>
  <c r="BX40" i="4" s="1"/>
  <c r="BX41" i="4" s="1"/>
  <c r="BX42" i="4" s="1"/>
  <c r="BX43" i="4" s="1"/>
  <c r="BX44" i="4" s="1"/>
  <c r="BX45" i="4" s="1"/>
  <c r="BX46" i="4" s="1"/>
  <c r="BX47" i="4" s="1"/>
  <c r="BX48" i="4" s="1"/>
  <c r="BX49" i="4" s="1"/>
  <c r="BX50" i="4" s="1"/>
  <c r="BX51" i="4" s="1"/>
  <c r="BX52" i="4" s="1"/>
  <c r="BX53" i="4" s="1"/>
  <c r="BX54" i="4" s="1"/>
  <c r="BX55" i="4" s="1"/>
  <c r="BX56" i="4" s="1"/>
  <c r="BX57" i="4" s="1"/>
  <c r="BX58" i="4" s="1"/>
  <c r="BX59" i="4" s="1"/>
  <c r="BX60" i="4" s="1"/>
  <c r="BX61" i="4" s="1"/>
  <c r="BX62" i="4" s="1"/>
  <c r="BX63" i="4" s="1"/>
  <c r="BX64" i="4" s="1"/>
  <c r="BX65" i="4" s="1"/>
  <c r="BX66" i="4" s="1"/>
  <c r="BX67" i="4" s="1"/>
  <c r="BX68" i="4" s="1"/>
  <c r="BX69" i="4" s="1"/>
  <c r="BX70" i="4" s="1"/>
  <c r="BX71" i="4" s="1"/>
  <c r="BX72" i="4" s="1"/>
  <c r="BX73" i="4" s="1"/>
  <c r="BX74" i="4" s="1"/>
  <c r="BX75" i="4" s="1"/>
  <c r="BX76" i="4" s="1"/>
  <c r="BX77" i="4" s="1"/>
  <c r="BX78" i="4" s="1"/>
  <c r="BX79" i="4" s="1"/>
  <c r="BX80" i="4" s="1"/>
  <c r="BX81" i="4" s="1"/>
  <c r="BX82" i="4" s="1"/>
  <c r="BX83" i="4" s="1"/>
  <c r="BX84" i="4" s="1"/>
  <c r="BX85" i="4" s="1"/>
  <c r="BX86" i="4" s="1"/>
  <c r="BX87" i="4" s="1"/>
  <c r="BX88" i="4" s="1"/>
  <c r="BX89" i="4" s="1"/>
  <c r="BX90" i="4" s="1"/>
  <c r="BX91" i="4" s="1"/>
  <c r="BX92" i="4" s="1"/>
  <c r="BX93" i="4" s="1"/>
  <c r="BX94" i="4" s="1"/>
  <c r="BX95" i="4" s="1"/>
  <c r="BX96" i="4" s="1"/>
  <c r="BX97" i="4" s="1"/>
  <c r="BX98" i="4" s="1"/>
  <c r="BX99" i="4" s="1"/>
  <c r="BX100" i="4" s="1"/>
  <c r="BX101" i="4" s="1"/>
  <c r="BX102" i="4" s="1"/>
  <c r="BX103" i="4" s="1"/>
  <c r="BX104" i="4" s="1"/>
  <c r="BX105" i="4" s="1"/>
  <c r="BX106" i="4" s="1"/>
  <c r="BX11" i="3"/>
  <c r="BX12" i="3" s="1"/>
  <c r="BX13" i="3" s="1"/>
  <c r="BX14" i="3" s="1"/>
  <c r="BX15" i="3" s="1"/>
  <c r="BX16" i="3" s="1"/>
  <c r="BX17" i="3" s="1"/>
  <c r="BX18" i="3" s="1"/>
  <c r="BX19" i="3" s="1"/>
  <c r="BX20" i="3" s="1"/>
  <c r="BX21" i="3" s="1"/>
  <c r="BX22" i="3" s="1"/>
  <c r="BX23" i="3" s="1"/>
  <c r="BX24" i="3" s="1"/>
  <c r="BX25" i="3" s="1"/>
  <c r="BX26" i="3" s="1"/>
  <c r="BX27" i="3" s="1"/>
  <c r="BX28" i="3" s="1"/>
  <c r="BX29" i="3" s="1"/>
  <c r="BX30" i="3" s="1"/>
  <c r="BX31" i="3" s="1"/>
  <c r="BX32" i="3" s="1"/>
  <c r="BX33" i="3" s="1"/>
  <c r="BX34" i="3" s="1"/>
  <c r="BX35" i="3" s="1"/>
  <c r="BX36" i="3" s="1"/>
  <c r="BX37" i="3" s="1"/>
  <c r="BX38" i="3" s="1"/>
  <c r="BX39" i="3" s="1"/>
  <c r="BX40" i="3" s="1"/>
  <c r="BX41" i="3" s="1"/>
  <c r="BX42" i="3" s="1"/>
  <c r="BX43" i="3" s="1"/>
  <c r="BX44" i="3" s="1"/>
  <c r="BX45" i="3" s="1"/>
  <c r="BX46" i="3" s="1"/>
  <c r="BX47" i="3" s="1"/>
  <c r="BX48" i="3" s="1"/>
  <c r="BX49" i="3" s="1"/>
  <c r="BX50" i="3" s="1"/>
  <c r="BX51" i="3" s="1"/>
  <c r="BX52" i="3" s="1"/>
  <c r="BX53" i="3" s="1"/>
  <c r="BX54" i="3" s="1"/>
  <c r="BX55" i="3" s="1"/>
  <c r="BX56" i="3" s="1"/>
  <c r="BX57" i="3" s="1"/>
  <c r="BX58" i="3" s="1"/>
  <c r="BX59" i="3" s="1"/>
  <c r="BX60" i="3" s="1"/>
  <c r="BX61" i="3" s="1"/>
  <c r="BX62" i="3" s="1"/>
  <c r="BX63" i="3" s="1"/>
  <c r="BX64" i="3" s="1"/>
  <c r="BX65" i="3" s="1"/>
  <c r="BX66" i="3" s="1"/>
  <c r="BX67" i="3" s="1"/>
  <c r="BX68" i="3" s="1"/>
  <c r="BX69" i="3" s="1"/>
  <c r="BX70" i="3" s="1"/>
  <c r="BX71" i="3" s="1"/>
  <c r="BX72" i="3" s="1"/>
  <c r="BX73" i="3" s="1"/>
  <c r="BX74" i="3" s="1"/>
  <c r="BX75" i="3" s="1"/>
  <c r="BX76" i="3" s="1"/>
  <c r="BX77" i="3" s="1"/>
  <c r="BX78" i="3" s="1"/>
  <c r="BX79" i="3" s="1"/>
  <c r="BX80" i="3" s="1"/>
  <c r="BX81" i="3" s="1"/>
  <c r="BX82" i="3" s="1"/>
  <c r="BX83" i="3" s="1"/>
  <c r="BX84" i="3" s="1"/>
  <c r="BX85" i="3" s="1"/>
  <c r="BX86" i="3" s="1"/>
  <c r="BX87" i="3" s="1"/>
  <c r="BX88" i="3" s="1"/>
  <c r="BX89" i="3" s="1"/>
  <c r="BX90" i="3" s="1"/>
  <c r="BX91" i="3" s="1"/>
  <c r="BX92" i="3" s="1"/>
  <c r="BX93" i="3" s="1"/>
  <c r="BX94" i="3" s="1"/>
  <c r="BX95" i="3" s="1"/>
  <c r="BX96" i="3" s="1"/>
  <c r="BX97" i="3" s="1"/>
  <c r="BX98" i="3" s="1"/>
  <c r="BX99" i="3" s="1"/>
  <c r="BX100" i="3" s="1"/>
  <c r="BX101" i="3" s="1"/>
  <c r="BX102" i="3" s="1"/>
  <c r="BX103" i="3" s="1"/>
  <c r="BX104" i="3" s="1"/>
  <c r="BX105" i="3" s="1"/>
  <c r="BX106" i="3" s="1"/>
  <c r="AL11" i="3"/>
  <c r="AL5" i="5"/>
  <c r="C133" i="6"/>
  <c r="AG23" i="5"/>
  <c r="AM11" i="5"/>
  <c r="AM10" i="5"/>
  <c r="AM9" i="5"/>
  <c r="AM8" i="5"/>
  <c r="AM7" i="5"/>
  <c r="AM6" i="5"/>
  <c r="AM5" i="5"/>
  <c r="AL11" i="5"/>
  <c r="AL10" i="5"/>
  <c r="AL9" i="5"/>
  <c r="AL8" i="5"/>
  <c r="AL7" i="5"/>
  <c r="AL6" i="5"/>
  <c r="BX115" i="3"/>
  <c r="BX116" i="3"/>
  <c r="BX117" i="3" s="1"/>
  <c r="BX118" i="3" s="1"/>
  <c r="BX119" i="3" s="1"/>
  <c r="BX120" i="3" s="1"/>
  <c r="BX121" i="3" s="1"/>
  <c r="BX122" i="3" s="1"/>
  <c r="BX123" i="3" s="1"/>
  <c r="BX124" i="3" s="1"/>
  <c r="BX125" i="3" s="1"/>
  <c r="BX126" i="3" s="1"/>
  <c r="BX127" i="3" s="1"/>
  <c r="BX128" i="3" s="1"/>
  <c r="BX129" i="3" s="1"/>
  <c r="BX130" i="3" s="1"/>
  <c r="BX131" i="3" s="1"/>
  <c r="BX132" i="3" s="1"/>
  <c r="BX133" i="3" s="1"/>
  <c r="BX134" i="3" s="1"/>
  <c r="BX135" i="3" s="1"/>
  <c r="BX136" i="3" s="1"/>
  <c r="BX137" i="3" s="1"/>
  <c r="BX138" i="3" s="1"/>
  <c r="AL11" i="4"/>
  <c r="BQ11" i="5"/>
  <c r="BQ10" i="5"/>
  <c r="BQ9" i="5"/>
  <c r="BQ8" i="5"/>
  <c r="BQ7" i="5"/>
  <c r="BQ6" i="5"/>
  <c r="BQ5" i="5"/>
  <c r="BP11" i="5"/>
  <c r="BP10" i="5"/>
  <c r="BP9" i="5"/>
  <c r="BP8" i="5"/>
  <c r="BP7" i="5"/>
  <c r="BP6" i="5"/>
  <c r="BL11" i="5"/>
  <c r="BK11" i="5"/>
  <c r="BL10" i="5"/>
  <c r="BK10" i="5"/>
  <c r="BL9" i="5"/>
  <c r="BK9" i="5"/>
  <c r="BL8" i="5"/>
  <c r="BK8" i="5"/>
  <c r="BL7" i="5"/>
  <c r="BK7" i="5"/>
  <c r="BL6" i="5"/>
  <c r="BK6" i="5"/>
  <c r="BL5" i="5"/>
  <c r="BK5" i="5"/>
  <c r="BP5" i="5"/>
  <c r="AY5" i="5"/>
  <c r="AZ5" i="5"/>
  <c r="AZ6" i="5"/>
  <c r="AZ7" i="5"/>
  <c r="AZ8" i="5"/>
  <c r="AZ9" i="5"/>
  <c r="AZ10" i="5"/>
  <c r="AZ11" i="5"/>
  <c r="AY11" i="5"/>
  <c r="AY10" i="5"/>
  <c r="AY9" i="5"/>
  <c r="AY8" i="5"/>
  <c r="AY7" i="5"/>
  <c r="AY6" i="5"/>
  <c r="CI141" i="4"/>
  <c r="CI6" i="5"/>
  <c r="K150" i="6" s="1"/>
  <c r="CI5" i="5"/>
  <c r="O56" i="6"/>
  <c r="AH23" i="5"/>
  <c r="AH24" i="5"/>
  <c r="AH25" i="5"/>
  <c r="AH26" i="5"/>
  <c r="AH27" i="5"/>
  <c r="AH40" i="5" s="1"/>
  <c r="AH28" i="5"/>
  <c r="AH29" i="5"/>
  <c r="AG29" i="5"/>
  <c r="AG28" i="5"/>
  <c r="AG27" i="5"/>
  <c r="AG26" i="5"/>
  <c r="AG25" i="5"/>
  <c r="AG24" i="5"/>
  <c r="AU11" i="5"/>
  <c r="AU10" i="5"/>
  <c r="AU9" i="5"/>
  <c r="AU8" i="5"/>
  <c r="AU7" i="5"/>
  <c r="AU6" i="5"/>
  <c r="AU5" i="5"/>
  <c r="AT11" i="5"/>
  <c r="AT10" i="5"/>
  <c r="AT9" i="5"/>
  <c r="AT8" i="5"/>
  <c r="AT7" i="5"/>
  <c r="AT6" i="5"/>
  <c r="AT5" i="5"/>
  <c r="AH11" i="5"/>
  <c r="CK11" i="5" s="1"/>
  <c r="AH10" i="5"/>
  <c r="AH9" i="5"/>
  <c r="AH8" i="5"/>
  <c r="AH7" i="5"/>
  <c r="AH6" i="5"/>
  <c r="AH5" i="5"/>
  <c r="AG11" i="5"/>
  <c r="AG10" i="5"/>
  <c r="AG9" i="5"/>
  <c r="AG8" i="5"/>
  <c r="AG7" i="5"/>
  <c r="AG6" i="5"/>
  <c r="AG5" i="5"/>
  <c r="AG36" i="5" s="1"/>
  <c r="AH38" i="5"/>
  <c r="AD5" i="5"/>
  <c r="AE23" i="5" s="1"/>
  <c r="AE36" i="5" s="1"/>
  <c r="H9" i="4"/>
  <c r="G9" i="4"/>
  <c r="F9" i="4"/>
  <c r="E9" i="4"/>
  <c r="D9" i="4"/>
  <c r="C9" i="4"/>
  <c r="CL5" i="5"/>
  <c r="C87" i="6"/>
  <c r="AV106" i="3"/>
  <c r="AV106" i="4"/>
  <c r="Y9" i="3"/>
  <c r="Y9" i="4"/>
  <c r="E216" i="6"/>
  <c r="E15" i="5"/>
  <c r="D55" i="5"/>
  <c r="D56" i="5"/>
  <c r="D57" i="5"/>
  <c r="D58" i="5"/>
  <c r="D53" i="5"/>
  <c r="C8" i="5"/>
  <c r="E17" i="5" s="1"/>
  <c r="E12" i="5"/>
  <c r="E11" i="5"/>
  <c r="D5" i="4"/>
  <c r="D5" i="3"/>
  <c r="A10" i="4"/>
  <c r="A117" i="4" s="1"/>
  <c r="A224" i="4" s="1"/>
  <c r="A331" i="4" s="1"/>
  <c r="A438" i="4" s="1"/>
  <c r="A545" i="4" s="1"/>
  <c r="A652" i="4" s="1"/>
  <c r="A10" i="3"/>
  <c r="O53" i="6"/>
  <c r="O54" i="6"/>
  <c r="E10" i="6"/>
  <c r="E12" i="6"/>
  <c r="K48" i="6"/>
  <c r="K47" i="6"/>
  <c r="C45" i="6"/>
  <c r="K45" i="6" s="1"/>
  <c r="C44" i="6"/>
  <c r="K44" i="6" s="1"/>
  <c r="BN141" i="4"/>
  <c r="BN141" i="3"/>
  <c r="BE141" i="4"/>
  <c r="BE141" i="3"/>
  <c r="AV141" i="4"/>
  <c r="AV141" i="3"/>
  <c r="AO141" i="4"/>
  <c r="AO141" i="3"/>
  <c r="E8" i="6"/>
  <c r="C42" i="6"/>
  <c r="K42" i="6" s="1"/>
  <c r="Q152" i="6"/>
  <c r="BZ12" i="4"/>
  <c r="BZ13" i="4"/>
  <c r="BZ14" i="4"/>
  <c r="BZ15" i="4"/>
  <c r="BZ16" i="4"/>
  <c r="BZ17" i="4"/>
  <c r="BZ18" i="4"/>
  <c r="BZ19" i="4"/>
  <c r="BZ20" i="4"/>
  <c r="BZ21" i="4"/>
  <c r="BZ22" i="4"/>
  <c r="BZ23" i="4"/>
  <c r="BZ24" i="4"/>
  <c r="BZ25" i="4"/>
  <c r="BZ26" i="4"/>
  <c r="BZ27" i="4"/>
  <c r="BZ28" i="4"/>
  <c r="BZ29" i="4"/>
  <c r="BZ30" i="4"/>
  <c r="BZ31" i="4"/>
  <c r="BZ32" i="4"/>
  <c r="BZ33" i="4"/>
  <c r="BZ34" i="4"/>
  <c r="BZ35" i="4"/>
  <c r="BZ36" i="4"/>
  <c r="BZ37" i="4"/>
  <c r="BZ38" i="4"/>
  <c r="BZ39" i="4"/>
  <c r="BZ40" i="4"/>
  <c r="BZ41" i="4"/>
  <c r="BZ42" i="4"/>
  <c r="BZ43" i="4"/>
  <c r="BZ44" i="4"/>
  <c r="BZ45" i="4"/>
  <c r="BZ46" i="4"/>
  <c r="BZ47" i="4"/>
  <c r="BZ48" i="4"/>
  <c r="BZ49" i="4"/>
  <c r="BZ50" i="4"/>
  <c r="BZ51" i="4"/>
  <c r="BZ52" i="4"/>
  <c r="BZ53" i="4"/>
  <c r="BZ54" i="4"/>
  <c r="BZ55" i="4"/>
  <c r="BZ56" i="4"/>
  <c r="BZ57" i="4"/>
  <c r="BZ58" i="4"/>
  <c r="BZ59" i="4"/>
  <c r="BZ60" i="4"/>
  <c r="BZ61" i="4"/>
  <c r="BZ62" i="4"/>
  <c r="BZ63" i="4"/>
  <c r="BZ64" i="4"/>
  <c r="BZ65" i="4"/>
  <c r="BZ66" i="4"/>
  <c r="BZ67" i="4"/>
  <c r="BZ68" i="4"/>
  <c r="BZ69" i="4"/>
  <c r="BZ70" i="4"/>
  <c r="BZ71" i="4"/>
  <c r="BZ72" i="4"/>
  <c r="BZ73" i="4"/>
  <c r="BZ74" i="4"/>
  <c r="BZ75" i="4"/>
  <c r="BZ76" i="4"/>
  <c r="BZ77" i="4"/>
  <c r="BZ78" i="4"/>
  <c r="BZ79" i="4"/>
  <c r="BZ80" i="4"/>
  <c r="BZ81" i="4"/>
  <c r="BZ82" i="4"/>
  <c r="BZ83" i="4"/>
  <c r="BZ84" i="4"/>
  <c r="BZ85" i="4"/>
  <c r="BZ86" i="4"/>
  <c r="BZ87" i="4"/>
  <c r="BZ88" i="4"/>
  <c r="BZ89" i="4"/>
  <c r="BZ90" i="4"/>
  <c r="BZ91" i="4"/>
  <c r="BZ92" i="4"/>
  <c r="BZ93" i="4"/>
  <c r="BZ94" i="4"/>
  <c r="BZ95" i="4"/>
  <c r="BZ96" i="4"/>
  <c r="BZ97" i="4"/>
  <c r="BZ98" i="4"/>
  <c r="BZ99" i="4"/>
  <c r="BZ100" i="4"/>
  <c r="BZ101" i="4"/>
  <c r="BZ102" i="4"/>
  <c r="BZ103" i="4"/>
  <c r="BZ104" i="4"/>
  <c r="BZ105" i="4"/>
  <c r="BZ106" i="4"/>
  <c r="BZ12" i="3"/>
  <c r="BZ13" i="3"/>
  <c r="BZ14" i="3"/>
  <c r="BZ15" i="3"/>
  <c r="BZ16" i="3"/>
  <c r="BZ17" i="3"/>
  <c r="BZ18" i="3"/>
  <c r="BZ19" i="3"/>
  <c r="BZ20" i="3"/>
  <c r="BZ21" i="3"/>
  <c r="BZ22" i="3"/>
  <c r="BZ23" i="3"/>
  <c r="BZ24" i="3"/>
  <c r="BZ25" i="3"/>
  <c r="BZ26" i="3"/>
  <c r="BZ27" i="3"/>
  <c r="BZ28" i="3"/>
  <c r="BZ29" i="3"/>
  <c r="BZ30" i="3"/>
  <c r="BZ31" i="3"/>
  <c r="BZ32" i="3"/>
  <c r="BZ33" i="3"/>
  <c r="BZ34" i="3"/>
  <c r="BZ35" i="3"/>
  <c r="BZ36" i="3"/>
  <c r="BZ37" i="3"/>
  <c r="BZ38" i="3"/>
  <c r="BZ39" i="3"/>
  <c r="BZ40" i="3"/>
  <c r="BZ41" i="3"/>
  <c r="BZ42" i="3"/>
  <c r="BZ43" i="3"/>
  <c r="BZ44" i="3"/>
  <c r="BZ45" i="3"/>
  <c r="BZ46" i="3"/>
  <c r="BZ47" i="3"/>
  <c r="BZ48" i="3"/>
  <c r="BZ49" i="3"/>
  <c r="BZ50" i="3"/>
  <c r="BZ51" i="3"/>
  <c r="BZ52" i="3"/>
  <c r="BZ53" i="3"/>
  <c r="BZ54" i="3"/>
  <c r="BZ55" i="3"/>
  <c r="BZ56" i="3"/>
  <c r="BZ57" i="3"/>
  <c r="BZ58" i="3"/>
  <c r="BZ59" i="3"/>
  <c r="BZ60" i="3"/>
  <c r="BZ61" i="3"/>
  <c r="BZ62" i="3"/>
  <c r="BZ63" i="3"/>
  <c r="BZ64" i="3"/>
  <c r="BZ65" i="3"/>
  <c r="BZ66" i="3"/>
  <c r="BZ67" i="3"/>
  <c r="BZ68" i="3"/>
  <c r="BZ69" i="3"/>
  <c r="BZ70" i="3"/>
  <c r="BZ71" i="3"/>
  <c r="BZ72" i="3"/>
  <c r="BZ73" i="3"/>
  <c r="BZ74" i="3"/>
  <c r="BZ75" i="3"/>
  <c r="BZ76" i="3"/>
  <c r="BZ77" i="3"/>
  <c r="BZ78" i="3"/>
  <c r="BZ79" i="3"/>
  <c r="BZ80" i="3"/>
  <c r="BZ81" i="3"/>
  <c r="BZ82" i="3"/>
  <c r="BZ83" i="3"/>
  <c r="BZ84" i="3"/>
  <c r="BZ85" i="3"/>
  <c r="BZ86" i="3"/>
  <c r="BZ87" i="3"/>
  <c r="BZ88" i="3"/>
  <c r="BZ89" i="3"/>
  <c r="BZ90" i="3"/>
  <c r="BZ91" i="3"/>
  <c r="BZ92" i="3"/>
  <c r="BZ93" i="3"/>
  <c r="BZ94" i="3"/>
  <c r="BZ95" i="3"/>
  <c r="BZ96" i="3"/>
  <c r="BZ97" i="3"/>
  <c r="BZ98" i="3"/>
  <c r="BZ99" i="3"/>
  <c r="BZ100" i="3"/>
  <c r="BZ101" i="3"/>
  <c r="BZ102" i="3"/>
  <c r="BZ103" i="3"/>
  <c r="BZ104" i="3"/>
  <c r="BZ105" i="3"/>
  <c r="BZ106" i="3"/>
  <c r="BZ11" i="4"/>
  <c r="BZ11" i="3"/>
  <c r="AV110" i="3"/>
  <c r="CA12" i="4"/>
  <c r="CB12" i="4"/>
  <c r="CC12" i="4"/>
  <c r="CD12" i="4"/>
  <c r="CE12" i="4"/>
  <c r="CF12" i="4"/>
  <c r="CA13" i="4"/>
  <c r="CB13" i="4"/>
  <c r="CC13" i="4"/>
  <c r="CD13" i="4"/>
  <c r="CE13" i="4"/>
  <c r="CF13" i="4"/>
  <c r="CA14" i="4"/>
  <c r="CB14" i="4"/>
  <c r="CC14" i="4"/>
  <c r="CD14" i="4"/>
  <c r="CE14" i="4"/>
  <c r="CF14" i="4"/>
  <c r="CA15" i="4"/>
  <c r="CB15" i="4"/>
  <c r="CC15" i="4"/>
  <c r="CD15" i="4"/>
  <c r="CE15" i="4"/>
  <c r="CF15" i="4"/>
  <c r="CA16" i="4"/>
  <c r="CB16" i="4"/>
  <c r="CC16" i="4"/>
  <c r="CD16" i="4"/>
  <c r="CE16" i="4"/>
  <c r="CF16" i="4"/>
  <c r="CA17" i="4"/>
  <c r="CB17" i="4"/>
  <c r="CC17" i="4"/>
  <c r="CD17" i="4"/>
  <c r="CE17" i="4"/>
  <c r="CF17" i="4"/>
  <c r="CA18" i="4"/>
  <c r="CB18" i="4"/>
  <c r="CC18" i="4"/>
  <c r="CD18" i="4"/>
  <c r="CE18" i="4"/>
  <c r="CF18" i="4"/>
  <c r="CA19" i="4"/>
  <c r="CB19" i="4"/>
  <c r="CC19" i="4"/>
  <c r="CD19" i="4"/>
  <c r="CE19" i="4"/>
  <c r="CF19" i="4"/>
  <c r="CA20" i="4"/>
  <c r="CB20" i="4"/>
  <c r="CC20" i="4"/>
  <c r="CD20" i="4"/>
  <c r="CE20" i="4"/>
  <c r="CF20" i="4"/>
  <c r="CA21" i="4"/>
  <c r="CB21" i="4"/>
  <c r="CC21" i="4"/>
  <c r="CD21" i="4"/>
  <c r="CE21" i="4"/>
  <c r="CF21" i="4"/>
  <c r="CA22" i="4"/>
  <c r="CB22" i="4"/>
  <c r="CC22" i="4"/>
  <c r="CD22" i="4"/>
  <c r="CE22" i="4"/>
  <c r="CF22" i="4"/>
  <c r="CA23" i="4"/>
  <c r="CB23" i="4"/>
  <c r="CC23" i="4"/>
  <c r="CD23" i="4"/>
  <c r="CE23" i="4"/>
  <c r="CF23" i="4"/>
  <c r="CA24" i="4"/>
  <c r="CB24" i="4"/>
  <c r="CC24" i="4"/>
  <c r="CD24" i="4"/>
  <c r="CE24" i="4"/>
  <c r="CF24" i="4"/>
  <c r="CA25" i="4"/>
  <c r="CB25" i="4"/>
  <c r="CC25" i="4"/>
  <c r="CD25" i="4"/>
  <c r="CE25" i="4"/>
  <c r="CF25" i="4"/>
  <c r="CA26" i="4"/>
  <c r="CB26" i="4"/>
  <c r="CC26" i="4"/>
  <c r="CD26" i="4"/>
  <c r="CE26" i="4"/>
  <c r="CF26" i="4"/>
  <c r="CA27" i="4"/>
  <c r="CB27" i="4"/>
  <c r="CC27" i="4"/>
  <c r="CD27" i="4"/>
  <c r="CE27" i="4"/>
  <c r="CF27" i="4"/>
  <c r="CA28" i="4"/>
  <c r="CB28" i="4"/>
  <c r="CC28" i="4"/>
  <c r="CD28" i="4"/>
  <c r="CE28" i="4"/>
  <c r="CF28" i="4"/>
  <c r="CA29" i="4"/>
  <c r="CB29" i="4"/>
  <c r="CC29" i="4"/>
  <c r="CD29" i="4"/>
  <c r="CE29" i="4"/>
  <c r="CF29" i="4"/>
  <c r="CA30" i="4"/>
  <c r="CB30" i="4"/>
  <c r="CC30" i="4"/>
  <c r="CD30" i="4"/>
  <c r="CE30" i="4"/>
  <c r="CF30" i="4"/>
  <c r="CA31" i="4"/>
  <c r="CB31" i="4"/>
  <c r="CC31" i="4"/>
  <c r="CD31" i="4"/>
  <c r="CE31" i="4"/>
  <c r="CF31" i="4"/>
  <c r="CA32" i="4"/>
  <c r="CB32" i="4"/>
  <c r="CC32" i="4"/>
  <c r="CD32" i="4"/>
  <c r="CE32" i="4"/>
  <c r="CF32" i="4"/>
  <c r="CA33" i="4"/>
  <c r="CB33" i="4"/>
  <c r="CC33" i="4"/>
  <c r="CD33" i="4"/>
  <c r="CE33" i="4"/>
  <c r="CF33" i="4"/>
  <c r="CA34" i="4"/>
  <c r="CB34" i="4"/>
  <c r="CC34" i="4"/>
  <c r="CD34" i="4"/>
  <c r="CE34" i="4"/>
  <c r="CF34" i="4"/>
  <c r="CA35" i="4"/>
  <c r="CB35" i="4"/>
  <c r="CC35" i="4"/>
  <c r="CD35" i="4"/>
  <c r="CE35" i="4"/>
  <c r="CF35" i="4"/>
  <c r="CA36" i="4"/>
  <c r="CB36" i="4"/>
  <c r="CC36" i="4"/>
  <c r="CD36" i="4"/>
  <c r="CE36" i="4"/>
  <c r="CF36" i="4"/>
  <c r="CA37" i="4"/>
  <c r="CB37" i="4"/>
  <c r="CC37" i="4"/>
  <c r="CD37" i="4"/>
  <c r="CE37" i="4"/>
  <c r="CF37" i="4"/>
  <c r="CA38" i="4"/>
  <c r="CB38" i="4"/>
  <c r="CC38" i="4"/>
  <c r="CD38" i="4"/>
  <c r="CE38" i="4"/>
  <c r="CF38" i="4"/>
  <c r="CA39" i="4"/>
  <c r="CB39" i="4"/>
  <c r="CC39" i="4"/>
  <c r="CD39" i="4"/>
  <c r="CE39" i="4"/>
  <c r="CF39" i="4"/>
  <c r="CA40" i="4"/>
  <c r="CB40" i="4"/>
  <c r="CC40" i="4"/>
  <c r="CD40" i="4"/>
  <c r="CE40" i="4"/>
  <c r="CF40" i="4"/>
  <c r="CA41" i="4"/>
  <c r="CB41" i="4"/>
  <c r="CC41" i="4"/>
  <c r="CD41" i="4"/>
  <c r="CE41" i="4"/>
  <c r="CF41" i="4"/>
  <c r="CA42" i="4"/>
  <c r="CB42" i="4"/>
  <c r="CC42" i="4"/>
  <c r="CD42" i="4"/>
  <c r="CE42" i="4"/>
  <c r="CF42" i="4"/>
  <c r="CA43" i="4"/>
  <c r="CB43" i="4"/>
  <c r="CC43" i="4"/>
  <c r="CD43" i="4"/>
  <c r="CE43" i="4"/>
  <c r="CF43" i="4"/>
  <c r="CA44" i="4"/>
  <c r="CB44" i="4"/>
  <c r="CC44" i="4"/>
  <c r="CD44" i="4"/>
  <c r="CE44" i="4"/>
  <c r="CF44" i="4"/>
  <c r="CA45" i="4"/>
  <c r="CB45" i="4"/>
  <c r="CC45" i="4"/>
  <c r="CD45" i="4"/>
  <c r="CE45" i="4"/>
  <c r="CF45" i="4"/>
  <c r="CA46" i="4"/>
  <c r="CB46" i="4"/>
  <c r="CC46" i="4"/>
  <c r="CD46" i="4"/>
  <c r="CE46" i="4"/>
  <c r="CF46" i="4"/>
  <c r="CA47" i="4"/>
  <c r="CB47" i="4"/>
  <c r="CC47" i="4"/>
  <c r="CD47" i="4"/>
  <c r="CE47" i="4"/>
  <c r="CF47" i="4"/>
  <c r="CA48" i="4"/>
  <c r="CB48" i="4"/>
  <c r="CC48" i="4"/>
  <c r="CD48" i="4"/>
  <c r="CE48" i="4"/>
  <c r="CF48" i="4"/>
  <c r="CA49" i="4"/>
  <c r="CB49" i="4"/>
  <c r="CC49" i="4"/>
  <c r="CD49" i="4"/>
  <c r="CE49" i="4"/>
  <c r="CF49" i="4"/>
  <c r="CA50" i="4"/>
  <c r="CB50" i="4"/>
  <c r="CC50" i="4"/>
  <c r="CD50" i="4"/>
  <c r="CE50" i="4"/>
  <c r="CF50" i="4"/>
  <c r="CA51" i="4"/>
  <c r="CB51" i="4"/>
  <c r="CC51" i="4"/>
  <c r="CD51" i="4"/>
  <c r="CE51" i="4"/>
  <c r="CF51" i="4"/>
  <c r="CA52" i="4"/>
  <c r="CB52" i="4"/>
  <c r="CC52" i="4"/>
  <c r="CD52" i="4"/>
  <c r="CE52" i="4"/>
  <c r="CF52" i="4"/>
  <c r="CA53" i="4"/>
  <c r="CB53" i="4"/>
  <c r="CC53" i="4"/>
  <c r="CD53" i="4"/>
  <c r="CE53" i="4"/>
  <c r="CF53" i="4"/>
  <c r="CA54" i="4"/>
  <c r="CB54" i="4"/>
  <c r="CC54" i="4"/>
  <c r="CD54" i="4"/>
  <c r="CE54" i="4"/>
  <c r="CF54" i="4"/>
  <c r="CA55" i="4"/>
  <c r="CB55" i="4"/>
  <c r="CC55" i="4"/>
  <c r="CD55" i="4"/>
  <c r="CE55" i="4"/>
  <c r="CF55" i="4"/>
  <c r="CA56" i="4"/>
  <c r="CB56" i="4"/>
  <c r="CC56" i="4"/>
  <c r="CD56" i="4"/>
  <c r="CE56" i="4"/>
  <c r="CF56" i="4"/>
  <c r="CA57" i="4"/>
  <c r="CB57" i="4"/>
  <c r="CC57" i="4"/>
  <c r="CD57" i="4"/>
  <c r="CE57" i="4"/>
  <c r="CF57" i="4"/>
  <c r="CA58" i="4"/>
  <c r="CB58" i="4"/>
  <c r="CC58" i="4"/>
  <c r="CD58" i="4"/>
  <c r="CE58" i="4"/>
  <c r="CF58" i="4"/>
  <c r="CA59" i="4"/>
  <c r="CB59" i="4"/>
  <c r="CC59" i="4"/>
  <c r="CD59" i="4"/>
  <c r="CE59" i="4"/>
  <c r="CF59" i="4"/>
  <c r="CA60" i="4"/>
  <c r="CB60" i="4"/>
  <c r="CC60" i="4"/>
  <c r="CD60" i="4"/>
  <c r="CE60" i="4"/>
  <c r="CF60" i="4"/>
  <c r="CA61" i="4"/>
  <c r="CB61" i="4"/>
  <c r="CC61" i="4"/>
  <c r="CD61" i="4"/>
  <c r="CE61" i="4"/>
  <c r="CF61" i="4"/>
  <c r="CA62" i="4"/>
  <c r="CB62" i="4"/>
  <c r="CC62" i="4"/>
  <c r="CD62" i="4"/>
  <c r="CE62" i="4"/>
  <c r="CF62" i="4"/>
  <c r="CA63" i="4"/>
  <c r="CB63" i="4"/>
  <c r="CC63" i="4"/>
  <c r="CD63" i="4"/>
  <c r="CE63" i="4"/>
  <c r="CF63" i="4"/>
  <c r="CA64" i="4"/>
  <c r="CB64" i="4"/>
  <c r="CC64" i="4"/>
  <c r="CD64" i="4"/>
  <c r="CE64" i="4"/>
  <c r="CF64" i="4"/>
  <c r="CA65" i="4"/>
  <c r="CB65" i="4"/>
  <c r="CC65" i="4"/>
  <c r="CD65" i="4"/>
  <c r="CE65" i="4"/>
  <c r="CF65" i="4"/>
  <c r="CA66" i="4"/>
  <c r="CB66" i="4"/>
  <c r="CC66" i="4"/>
  <c r="CD66" i="4"/>
  <c r="CE66" i="4"/>
  <c r="CF66" i="4"/>
  <c r="CA67" i="4"/>
  <c r="CB67" i="4"/>
  <c r="CC67" i="4"/>
  <c r="CD67" i="4"/>
  <c r="CE67" i="4"/>
  <c r="CF67" i="4"/>
  <c r="CA68" i="4"/>
  <c r="CB68" i="4"/>
  <c r="CC68" i="4"/>
  <c r="CD68" i="4"/>
  <c r="CE68" i="4"/>
  <c r="CF68" i="4"/>
  <c r="CA69" i="4"/>
  <c r="CB69" i="4"/>
  <c r="CC69" i="4"/>
  <c r="CD69" i="4"/>
  <c r="CE69" i="4"/>
  <c r="CF69" i="4"/>
  <c r="CA70" i="4"/>
  <c r="CB70" i="4"/>
  <c r="CC70" i="4"/>
  <c r="CD70" i="4"/>
  <c r="CE70" i="4"/>
  <c r="CF70" i="4"/>
  <c r="CA71" i="4"/>
  <c r="CB71" i="4"/>
  <c r="CC71" i="4"/>
  <c r="CD71" i="4"/>
  <c r="CE71" i="4"/>
  <c r="CF71" i="4"/>
  <c r="CA72" i="4"/>
  <c r="CB72" i="4"/>
  <c r="CC72" i="4"/>
  <c r="CD72" i="4"/>
  <c r="CE72" i="4"/>
  <c r="CF72" i="4"/>
  <c r="CA73" i="4"/>
  <c r="CB73" i="4"/>
  <c r="CC73" i="4"/>
  <c r="CD73" i="4"/>
  <c r="CE73" i="4"/>
  <c r="CF73" i="4"/>
  <c r="CA74" i="4"/>
  <c r="CB74" i="4"/>
  <c r="CC74" i="4"/>
  <c r="CD74" i="4"/>
  <c r="CE74" i="4"/>
  <c r="CF74" i="4"/>
  <c r="CA75" i="4"/>
  <c r="CB75" i="4"/>
  <c r="CC75" i="4"/>
  <c r="CD75" i="4"/>
  <c r="CE75" i="4"/>
  <c r="CF75" i="4"/>
  <c r="CA76" i="4"/>
  <c r="CB76" i="4"/>
  <c r="CC76" i="4"/>
  <c r="CD76" i="4"/>
  <c r="CE76" i="4"/>
  <c r="CF76" i="4"/>
  <c r="CA77" i="4"/>
  <c r="CB77" i="4"/>
  <c r="CC77" i="4"/>
  <c r="CD77" i="4"/>
  <c r="CE77" i="4"/>
  <c r="CF77" i="4"/>
  <c r="CA78" i="4"/>
  <c r="CB78" i="4"/>
  <c r="CC78" i="4"/>
  <c r="CD78" i="4"/>
  <c r="CE78" i="4"/>
  <c r="CF78" i="4"/>
  <c r="CA79" i="4"/>
  <c r="CB79" i="4"/>
  <c r="CC79" i="4"/>
  <c r="CD79" i="4"/>
  <c r="CE79" i="4"/>
  <c r="CF79" i="4"/>
  <c r="CA80" i="4"/>
  <c r="CB80" i="4"/>
  <c r="CC80" i="4"/>
  <c r="CD80" i="4"/>
  <c r="CE80" i="4"/>
  <c r="CF80" i="4"/>
  <c r="CA81" i="4"/>
  <c r="CB81" i="4"/>
  <c r="CC81" i="4"/>
  <c r="CD81" i="4"/>
  <c r="CE81" i="4"/>
  <c r="CF81" i="4"/>
  <c r="CA82" i="4"/>
  <c r="CB82" i="4"/>
  <c r="CC82" i="4"/>
  <c r="CD82" i="4"/>
  <c r="CE82" i="4"/>
  <c r="CF82" i="4"/>
  <c r="CA83" i="4"/>
  <c r="CB83" i="4"/>
  <c r="CC83" i="4"/>
  <c r="CD83" i="4"/>
  <c r="CE83" i="4"/>
  <c r="CF83" i="4"/>
  <c r="CA84" i="4"/>
  <c r="CB84" i="4"/>
  <c r="CC84" i="4"/>
  <c r="CD84" i="4"/>
  <c r="CE84" i="4"/>
  <c r="CF84" i="4"/>
  <c r="CA85" i="4"/>
  <c r="CB85" i="4"/>
  <c r="CC85" i="4"/>
  <c r="CD85" i="4"/>
  <c r="CE85" i="4"/>
  <c r="CF85" i="4"/>
  <c r="CA86" i="4"/>
  <c r="CB86" i="4"/>
  <c r="CC86" i="4"/>
  <c r="CD86" i="4"/>
  <c r="CE86" i="4"/>
  <c r="CF86" i="4"/>
  <c r="CA87" i="4"/>
  <c r="CB87" i="4"/>
  <c r="CC87" i="4"/>
  <c r="CD87" i="4"/>
  <c r="CE87" i="4"/>
  <c r="CF87" i="4"/>
  <c r="CA88" i="4"/>
  <c r="CB88" i="4"/>
  <c r="CC88" i="4"/>
  <c r="CD88" i="4"/>
  <c r="CE88" i="4"/>
  <c r="CF88" i="4"/>
  <c r="CA89" i="4"/>
  <c r="CB89" i="4"/>
  <c r="CC89" i="4"/>
  <c r="CD89" i="4"/>
  <c r="CE89" i="4"/>
  <c r="CF89" i="4"/>
  <c r="CA90" i="4"/>
  <c r="CB90" i="4"/>
  <c r="CC90" i="4"/>
  <c r="CD90" i="4"/>
  <c r="CE90" i="4"/>
  <c r="CF90" i="4"/>
  <c r="CA91" i="4"/>
  <c r="CB91" i="4"/>
  <c r="CC91" i="4"/>
  <c r="CD91" i="4"/>
  <c r="CE91" i="4"/>
  <c r="CF91" i="4"/>
  <c r="CA92" i="4"/>
  <c r="CB92" i="4"/>
  <c r="CC92" i="4"/>
  <c r="CD92" i="4"/>
  <c r="CE92" i="4"/>
  <c r="CF92" i="4"/>
  <c r="CA93" i="4"/>
  <c r="CB93" i="4"/>
  <c r="CC93" i="4"/>
  <c r="CD93" i="4"/>
  <c r="CE93" i="4"/>
  <c r="CF93" i="4"/>
  <c r="CA94" i="4"/>
  <c r="CB94" i="4"/>
  <c r="CC94" i="4"/>
  <c r="CD94" i="4"/>
  <c r="CE94" i="4"/>
  <c r="CF94" i="4"/>
  <c r="CA95" i="4"/>
  <c r="CB95" i="4"/>
  <c r="CC95" i="4"/>
  <c r="CD95" i="4"/>
  <c r="CE95" i="4"/>
  <c r="CF95" i="4"/>
  <c r="CA96" i="4"/>
  <c r="CB96" i="4"/>
  <c r="CC96" i="4"/>
  <c r="CD96" i="4"/>
  <c r="CE96" i="4"/>
  <c r="CF96" i="4"/>
  <c r="CA97" i="4"/>
  <c r="CB97" i="4"/>
  <c r="CC97" i="4"/>
  <c r="CD97" i="4"/>
  <c r="CE97" i="4"/>
  <c r="CF97" i="4"/>
  <c r="CA98" i="4"/>
  <c r="CB98" i="4"/>
  <c r="CC98" i="4"/>
  <c r="CD98" i="4"/>
  <c r="CE98" i="4"/>
  <c r="CF98" i="4"/>
  <c r="CA99" i="4"/>
  <c r="CB99" i="4"/>
  <c r="CC99" i="4"/>
  <c r="CD99" i="4"/>
  <c r="CE99" i="4"/>
  <c r="CF99" i="4"/>
  <c r="CA100" i="4"/>
  <c r="CB100" i="4"/>
  <c r="CC100" i="4"/>
  <c r="CD100" i="4"/>
  <c r="CE100" i="4"/>
  <c r="CF100" i="4"/>
  <c r="CA101" i="4"/>
  <c r="CB101" i="4"/>
  <c r="CC101" i="4"/>
  <c r="CD101" i="4"/>
  <c r="CE101" i="4"/>
  <c r="CF101" i="4"/>
  <c r="CA102" i="4"/>
  <c r="CB102" i="4"/>
  <c r="CC102" i="4"/>
  <c r="CD102" i="4"/>
  <c r="CE102" i="4"/>
  <c r="CF102" i="4"/>
  <c r="CA103" i="4"/>
  <c r="CB103" i="4"/>
  <c r="CC103" i="4"/>
  <c r="CD103" i="4"/>
  <c r="CE103" i="4"/>
  <c r="CF103" i="4"/>
  <c r="CA104" i="4"/>
  <c r="CB104" i="4"/>
  <c r="CC104" i="4"/>
  <c r="CD104" i="4"/>
  <c r="CE104" i="4"/>
  <c r="CF104" i="4"/>
  <c r="CA105" i="4"/>
  <c r="CB105" i="4"/>
  <c r="CC105" i="4"/>
  <c r="CD105" i="4"/>
  <c r="CE105" i="4"/>
  <c r="CF105" i="4"/>
  <c r="CA106" i="4"/>
  <c r="CB106" i="4"/>
  <c r="CC106" i="4"/>
  <c r="CD106" i="4"/>
  <c r="CE106" i="4"/>
  <c r="CF106" i="4"/>
  <c r="CA12" i="3"/>
  <c r="CB12" i="3"/>
  <c r="CC12" i="3"/>
  <c r="CD12" i="3"/>
  <c r="CE12" i="3"/>
  <c r="CF12" i="3"/>
  <c r="CA13" i="3"/>
  <c r="CB13" i="3"/>
  <c r="CC13" i="3"/>
  <c r="CD13" i="3"/>
  <c r="CE13" i="3"/>
  <c r="CF13" i="3"/>
  <c r="CA14" i="3"/>
  <c r="CB14" i="3"/>
  <c r="CC14" i="3"/>
  <c r="CD14" i="3"/>
  <c r="CE14" i="3"/>
  <c r="CF14" i="3"/>
  <c r="CA15" i="3"/>
  <c r="CB15" i="3"/>
  <c r="CC15" i="3"/>
  <c r="CD15" i="3"/>
  <c r="CE15" i="3"/>
  <c r="CF15" i="3"/>
  <c r="CA16" i="3"/>
  <c r="CB16" i="3"/>
  <c r="CC16" i="3"/>
  <c r="CD16" i="3"/>
  <c r="CE16" i="3"/>
  <c r="CF16" i="3"/>
  <c r="CA17" i="3"/>
  <c r="CB17" i="3"/>
  <c r="CC17" i="3"/>
  <c r="CD17" i="3"/>
  <c r="CE17" i="3"/>
  <c r="CF17" i="3"/>
  <c r="CA18" i="3"/>
  <c r="CB18" i="3"/>
  <c r="CC18" i="3"/>
  <c r="CD18" i="3"/>
  <c r="CE18" i="3"/>
  <c r="CF18" i="3"/>
  <c r="CA19" i="3"/>
  <c r="CB19" i="3"/>
  <c r="CC19" i="3"/>
  <c r="CD19" i="3"/>
  <c r="CE19" i="3"/>
  <c r="CF19" i="3"/>
  <c r="CA20" i="3"/>
  <c r="CB20" i="3"/>
  <c r="CC20" i="3"/>
  <c r="CD20" i="3"/>
  <c r="CE20" i="3"/>
  <c r="CF20" i="3"/>
  <c r="CA21" i="3"/>
  <c r="CB21" i="3"/>
  <c r="CC21" i="3"/>
  <c r="CD21" i="3"/>
  <c r="CE21" i="3"/>
  <c r="CF21" i="3"/>
  <c r="CA22" i="3"/>
  <c r="CB22" i="3"/>
  <c r="CC22" i="3"/>
  <c r="CD22" i="3"/>
  <c r="CE22" i="3"/>
  <c r="CF22" i="3"/>
  <c r="CA23" i="3"/>
  <c r="CB23" i="3"/>
  <c r="CC23" i="3"/>
  <c r="CD23" i="3"/>
  <c r="CE23" i="3"/>
  <c r="CF23" i="3"/>
  <c r="CA24" i="3"/>
  <c r="CB24" i="3"/>
  <c r="CC24" i="3"/>
  <c r="CD24" i="3"/>
  <c r="CE24" i="3"/>
  <c r="CF24" i="3"/>
  <c r="CA25" i="3"/>
  <c r="CB25" i="3"/>
  <c r="CC25" i="3"/>
  <c r="CD25" i="3"/>
  <c r="CE25" i="3"/>
  <c r="CF25" i="3"/>
  <c r="CA26" i="3"/>
  <c r="CB26" i="3"/>
  <c r="CC26" i="3"/>
  <c r="CD26" i="3"/>
  <c r="CE26" i="3"/>
  <c r="CF26" i="3"/>
  <c r="CA27" i="3"/>
  <c r="CB27" i="3"/>
  <c r="CC27" i="3"/>
  <c r="CD27" i="3"/>
  <c r="CE27" i="3"/>
  <c r="CF27" i="3"/>
  <c r="CA28" i="3"/>
  <c r="CB28" i="3"/>
  <c r="CC28" i="3"/>
  <c r="CD28" i="3"/>
  <c r="CE28" i="3"/>
  <c r="CF28" i="3"/>
  <c r="CA29" i="3"/>
  <c r="CB29" i="3"/>
  <c r="CC29" i="3"/>
  <c r="CD29" i="3"/>
  <c r="CE29" i="3"/>
  <c r="CF29" i="3"/>
  <c r="CA30" i="3"/>
  <c r="CB30" i="3"/>
  <c r="CC30" i="3"/>
  <c r="CD30" i="3"/>
  <c r="CE30" i="3"/>
  <c r="CF30" i="3"/>
  <c r="CA31" i="3"/>
  <c r="CB31" i="3"/>
  <c r="CC31" i="3"/>
  <c r="CD31" i="3"/>
  <c r="CE31" i="3"/>
  <c r="CF31" i="3"/>
  <c r="CA32" i="3"/>
  <c r="CB32" i="3"/>
  <c r="CC32" i="3"/>
  <c r="CD32" i="3"/>
  <c r="CE32" i="3"/>
  <c r="CF32" i="3"/>
  <c r="CA33" i="3"/>
  <c r="CB33" i="3"/>
  <c r="CC33" i="3"/>
  <c r="CD33" i="3"/>
  <c r="CE33" i="3"/>
  <c r="CF33" i="3"/>
  <c r="CA34" i="3"/>
  <c r="CB34" i="3"/>
  <c r="CC34" i="3"/>
  <c r="CD34" i="3"/>
  <c r="CE34" i="3"/>
  <c r="CF34" i="3"/>
  <c r="CA35" i="3"/>
  <c r="CB35" i="3"/>
  <c r="CC35" i="3"/>
  <c r="CD35" i="3"/>
  <c r="CE35" i="3"/>
  <c r="CF35" i="3"/>
  <c r="CA36" i="3"/>
  <c r="CB36" i="3"/>
  <c r="CC36" i="3"/>
  <c r="CD36" i="3"/>
  <c r="CE36" i="3"/>
  <c r="CF36" i="3"/>
  <c r="CA37" i="3"/>
  <c r="CB37" i="3"/>
  <c r="CC37" i="3"/>
  <c r="CD37" i="3"/>
  <c r="CE37" i="3"/>
  <c r="CF37" i="3"/>
  <c r="CA38" i="3"/>
  <c r="CB38" i="3"/>
  <c r="CC38" i="3"/>
  <c r="CD38" i="3"/>
  <c r="CE38" i="3"/>
  <c r="CF38" i="3"/>
  <c r="CA39" i="3"/>
  <c r="CB39" i="3"/>
  <c r="CC39" i="3"/>
  <c r="CD39" i="3"/>
  <c r="CE39" i="3"/>
  <c r="CF39" i="3"/>
  <c r="CA40" i="3"/>
  <c r="CB40" i="3"/>
  <c r="CC40" i="3"/>
  <c r="CD40" i="3"/>
  <c r="CE40" i="3"/>
  <c r="CF40" i="3"/>
  <c r="CA41" i="3"/>
  <c r="CB41" i="3"/>
  <c r="CC41" i="3"/>
  <c r="CD41" i="3"/>
  <c r="CE41" i="3"/>
  <c r="CF41" i="3"/>
  <c r="CA42" i="3"/>
  <c r="CB42" i="3"/>
  <c r="CC42" i="3"/>
  <c r="CD42" i="3"/>
  <c r="CE42" i="3"/>
  <c r="CF42" i="3"/>
  <c r="CA43" i="3"/>
  <c r="CB43" i="3"/>
  <c r="CC43" i="3"/>
  <c r="CD43" i="3"/>
  <c r="CE43" i="3"/>
  <c r="CF43" i="3"/>
  <c r="CA44" i="3"/>
  <c r="CB44" i="3"/>
  <c r="CC44" i="3"/>
  <c r="CD44" i="3"/>
  <c r="CE44" i="3"/>
  <c r="CF44" i="3"/>
  <c r="CA45" i="3"/>
  <c r="CB45" i="3"/>
  <c r="CC45" i="3"/>
  <c r="CD45" i="3"/>
  <c r="CE45" i="3"/>
  <c r="CF45" i="3"/>
  <c r="CA46" i="3"/>
  <c r="CB46" i="3"/>
  <c r="CC46" i="3"/>
  <c r="CD46" i="3"/>
  <c r="CE46" i="3"/>
  <c r="CF46" i="3"/>
  <c r="CA47" i="3"/>
  <c r="CB47" i="3"/>
  <c r="CC47" i="3"/>
  <c r="CD47" i="3"/>
  <c r="CE47" i="3"/>
  <c r="CF47" i="3"/>
  <c r="CA48" i="3"/>
  <c r="CB48" i="3"/>
  <c r="CC48" i="3"/>
  <c r="CD48" i="3"/>
  <c r="CE48" i="3"/>
  <c r="CF48" i="3"/>
  <c r="CA49" i="3"/>
  <c r="CB49" i="3"/>
  <c r="CC49" i="3"/>
  <c r="CD49" i="3"/>
  <c r="CE49" i="3"/>
  <c r="CF49" i="3"/>
  <c r="CA50" i="3"/>
  <c r="CB50" i="3"/>
  <c r="CC50" i="3"/>
  <c r="CD50" i="3"/>
  <c r="CE50" i="3"/>
  <c r="CF50" i="3"/>
  <c r="CA51" i="3"/>
  <c r="CB51" i="3"/>
  <c r="CC51" i="3"/>
  <c r="CD51" i="3"/>
  <c r="CE51" i="3"/>
  <c r="CF51" i="3"/>
  <c r="CA52" i="3"/>
  <c r="CB52" i="3"/>
  <c r="CC52" i="3"/>
  <c r="CD52" i="3"/>
  <c r="CE52" i="3"/>
  <c r="CF52" i="3"/>
  <c r="CA53" i="3"/>
  <c r="CB53" i="3"/>
  <c r="CC53" i="3"/>
  <c r="CD53" i="3"/>
  <c r="CE53" i="3"/>
  <c r="CF53" i="3"/>
  <c r="CA54" i="3"/>
  <c r="CB54" i="3"/>
  <c r="CC54" i="3"/>
  <c r="CD54" i="3"/>
  <c r="CE54" i="3"/>
  <c r="CF54" i="3"/>
  <c r="CA55" i="3"/>
  <c r="CB55" i="3"/>
  <c r="CC55" i="3"/>
  <c r="CD55" i="3"/>
  <c r="CE55" i="3"/>
  <c r="CF55" i="3"/>
  <c r="CA56" i="3"/>
  <c r="CB56" i="3"/>
  <c r="CC56" i="3"/>
  <c r="CD56" i="3"/>
  <c r="CE56" i="3"/>
  <c r="CF56" i="3"/>
  <c r="CA57" i="3"/>
  <c r="CB57" i="3"/>
  <c r="CC57" i="3"/>
  <c r="CD57" i="3"/>
  <c r="CE57" i="3"/>
  <c r="CF57" i="3"/>
  <c r="CA58" i="3"/>
  <c r="CB58" i="3"/>
  <c r="CC58" i="3"/>
  <c r="CD58" i="3"/>
  <c r="CE58" i="3"/>
  <c r="CF58" i="3"/>
  <c r="CA59" i="3"/>
  <c r="CB59" i="3"/>
  <c r="CC59" i="3"/>
  <c r="CD59" i="3"/>
  <c r="CE59" i="3"/>
  <c r="CF59" i="3"/>
  <c r="CA60" i="3"/>
  <c r="CB60" i="3"/>
  <c r="CC60" i="3"/>
  <c r="CD60" i="3"/>
  <c r="CE60" i="3"/>
  <c r="CF60" i="3"/>
  <c r="CA61" i="3"/>
  <c r="CB61" i="3"/>
  <c r="CC61" i="3"/>
  <c r="CD61" i="3"/>
  <c r="CE61" i="3"/>
  <c r="CF61" i="3"/>
  <c r="CA62" i="3"/>
  <c r="CB62" i="3"/>
  <c r="CC62" i="3"/>
  <c r="CD62" i="3"/>
  <c r="CE62" i="3"/>
  <c r="CF62" i="3"/>
  <c r="CA63" i="3"/>
  <c r="CB63" i="3"/>
  <c r="CC63" i="3"/>
  <c r="CD63" i="3"/>
  <c r="CE63" i="3"/>
  <c r="CF63" i="3"/>
  <c r="CA64" i="3"/>
  <c r="CB64" i="3"/>
  <c r="CC64" i="3"/>
  <c r="CD64" i="3"/>
  <c r="CE64" i="3"/>
  <c r="CF64" i="3"/>
  <c r="CA65" i="3"/>
  <c r="CB65" i="3"/>
  <c r="CC65" i="3"/>
  <c r="CD65" i="3"/>
  <c r="CE65" i="3"/>
  <c r="CF65" i="3"/>
  <c r="CA66" i="3"/>
  <c r="CB66" i="3"/>
  <c r="CC66" i="3"/>
  <c r="CD66" i="3"/>
  <c r="CE66" i="3"/>
  <c r="CF66" i="3"/>
  <c r="CA67" i="3"/>
  <c r="CB67" i="3"/>
  <c r="CC67" i="3"/>
  <c r="CD67" i="3"/>
  <c r="CE67" i="3"/>
  <c r="CF67" i="3"/>
  <c r="CA68" i="3"/>
  <c r="CB68" i="3"/>
  <c r="CC68" i="3"/>
  <c r="CD68" i="3"/>
  <c r="CE68" i="3"/>
  <c r="CF68" i="3"/>
  <c r="CA69" i="3"/>
  <c r="CB69" i="3"/>
  <c r="CC69" i="3"/>
  <c r="CD69" i="3"/>
  <c r="CE69" i="3"/>
  <c r="CF69" i="3"/>
  <c r="CA70" i="3"/>
  <c r="CB70" i="3"/>
  <c r="CC70" i="3"/>
  <c r="CD70" i="3"/>
  <c r="CE70" i="3"/>
  <c r="CF70" i="3"/>
  <c r="CA71" i="3"/>
  <c r="CB71" i="3"/>
  <c r="CC71" i="3"/>
  <c r="CD71" i="3"/>
  <c r="CE71" i="3"/>
  <c r="CF71" i="3"/>
  <c r="CA72" i="3"/>
  <c r="CB72" i="3"/>
  <c r="CC72" i="3"/>
  <c r="CD72" i="3"/>
  <c r="CE72" i="3"/>
  <c r="CF72" i="3"/>
  <c r="CA73" i="3"/>
  <c r="CB73" i="3"/>
  <c r="CC73" i="3"/>
  <c r="CD73" i="3"/>
  <c r="CE73" i="3"/>
  <c r="CF73" i="3"/>
  <c r="CA74" i="3"/>
  <c r="CB74" i="3"/>
  <c r="CC74" i="3"/>
  <c r="CD74" i="3"/>
  <c r="CE74" i="3"/>
  <c r="CF74" i="3"/>
  <c r="CA75" i="3"/>
  <c r="CB75" i="3"/>
  <c r="CC75" i="3"/>
  <c r="CD75" i="3"/>
  <c r="CE75" i="3"/>
  <c r="CF75" i="3"/>
  <c r="CA76" i="3"/>
  <c r="CB76" i="3"/>
  <c r="CC76" i="3"/>
  <c r="CD76" i="3"/>
  <c r="CE76" i="3"/>
  <c r="CF76" i="3"/>
  <c r="CA77" i="3"/>
  <c r="CB77" i="3"/>
  <c r="CC77" i="3"/>
  <c r="CD77" i="3"/>
  <c r="CE77" i="3"/>
  <c r="CF77" i="3"/>
  <c r="CA78" i="3"/>
  <c r="CB78" i="3"/>
  <c r="CC78" i="3"/>
  <c r="CD78" i="3"/>
  <c r="CE78" i="3"/>
  <c r="CF78" i="3"/>
  <c r="CA79" i="3"/>
  <c r="CB79" i="3"/>
  <c r="CC79" i="3"/>
  <c r="CD79" i="3"/>
  <c r="CE79" i="3"/>
  <c r="CF79" i="3"/>
  <c r="CA80" i="3"/>
  <c r="CB80" i="3"/>
  <c r="CC80" i="3"/>
  <c r="CD80" i="3"/>
  <c r="CE80" i="3"/>
  <c r="CF80" i="3"/>
  <c r="CA81" i="3"/>
  <c r="CB81" i="3"/>
  <c r="CC81" i="3"/>
  <c r="CD81" i="3"/>
  <c r="CE81" i="3"/>
  <c r="CF81" i="3"/>
  <c r="CA82" i="3"/>
  <c r="CB82" i="3"/>
  <c r="CC82" i="3"/>
  <c r="CD82" i="3"/>
  <c r="CE82" i="3"/>
  <c r="CF82" i="3"/>
  <c r="CA83" i="3"/>
  <c r="CB83" i="3"/>
  <c r="CC83" i="3"/>
  <c r="CD83" i="3"/>
  <c r="CE83" i="3"/>
  <c r="CF83" i="3"/>
  <c r="CA84" i="3"/>
  <c r="CB84" i="3"/>
  <c r="CC84" i="3"/>
  <c r="CD84" i="3"/>
  <c r="CE84" i="3"/>
  <c r="CF84" i="3"/>
  <c r="CA85" i="3"/>
  <c r="CB85" i="3"/>
  <c r="CC85" i="3"/>
  <c r="CD85" i="3"/>
  <c r="CE85" i="3"/>
  <c r="CF85" i="3"/>
  <c r="CA86" i="3"/>
  <c r="CB86" i="3"/>
  <c r="CC86" i="3"/>
  <c r="CD86" i="3"/>
  <c r="CE86" i="3"/>
  <c r="CF86" i="3"/>
  <c r="CA87" i="3"/>
  <c r="CB87" i="3"/>
  <c r="CC87" i="3"/>
  <c r="CD87" i="3"/>
  <c r="CE87" i="3"/>
  <c r="CF87" i="3"/>
  <c r="CA88" i="3"/>
  <c r="CB88" i="3"/>
  <c r="CC88" i="3"/>
  <c r="CD88" i="3"/>
  <c r="CE88" i="3"/>
  <c r="CF88" i="3"/>
  <c r="CA89" i="3"/>
  <c r="CB89" i="3"/>
  <c r="CC89" i="3"/>
  <c r="CD89" i="3"/>
  <c r="CE89" i="3"/>
  <c r="CF89" i="3"/>
  <c r="CA90" i="3"/>
  <c r="CB90" i="3"/>
  <c r="CC90" i="3"/>
  <c r="CD90" i="3"/>
  <c r="CE90" i="3"/>
  <c r="CF90" i="3"/>
  <c r="CA91" i="3"/>
  <c r="CB91" i="3"/>
  <c r="CC91" i="3"/>
  <c r="CD91" i="3"/>
  <c r="CE91" i="3"/>
  <c r="CF91" i="3"/>
  <c r="CA92" i="3"/>
  <c r="CB92" i="3"/>
  <c r="CC92" i="3"/>
  <c r="CD92" i="3"/>
  <c r="CE92" i="3"/>
  <c r="CF92" i="3"/>
  <c r="CA93" i="3"/>
  <c r="CB93" i="3"/>
  <c r="CC93" i="3"/>
  <c r="CD93" i="3"/>
  <c r="CE93" i="3"/>
  <c r="CF93" i="3"/>
  <c r="CA94" i="3"/>
  <c r="CB94" i="3"/>
  <c r="CC94" i="3"/>
  <c r="CD94" i="3"/>
  <c r="CE94" i="3"/>
  <c r="CF94" i="3"/>
  <c r="CA95" i="3"/>
  <c r="CB95" i="3"/>
  <c r="CC95" i="3"/>
  <c r="CD95" i="3"/>
  <c r="CE95" i="3"/>
  <c r="CF95" i="3"/>
  <c r="CA96" i="3"/>
  <c r="CB96" i="3"/>
  <c r="CC96" i="3"/>
  <c r="CD96" i="3"/>
  <c r="CE96" i="3"/>
  <c r="CF96" i="3"/>
  <c r="CA97" i="3"/>
  <c r="CB97" i="3"/>
  <c r="CC97" i="3"/>
  <c r="CD97" i="3"/>
  <c r="CE97" i="3"/>
  <c r="CF97" i="3"/>
  <c r="CA98" i="3"/>
  <c r="CB98" i="3"/>
  <c r="CC98" i="3"/>
  <c r="CD98" i="3"/>
  <c r="CE98" i="3"/>
  <c r="CF98" i="3"/>
  <c r="CA99" i="3"/>
  <c r="CB99" i="3"/>
  <c r="CC99" i="3"/>
  <c r="CD99" i="3"/>
  <c r="CE99" i="3"/>
  <c r="CF99" i="3"/>
  <c r="CA100" i="3"/>
  <c r="CB100" i="3"/>
  <c r="CC100" i="3"/>
  <c r="CD100" i="3"/>
  <c r="CE100" i="3"/>
  <c r="CF100" i="3"/>
  <c r="CA101" i="3"/>
  <c r="CB101" i="3"/>
  <c r="CC101" i="3"/>
  <c r="CD101" i="3"/>
  <c r="CE101" i="3"/>
  <c r="CF101" i="3"/>
  <c r="CA102" i="3"/>
  <c r="CB102" i="3"/>
  <c r="CC102" i="3"/>
  <c r="CD102" i="3"/>
  <c r="CE102" i="3"/>
  <c r="CF102" i="3"/>
  <c r="CA103" i="3"/>
  <c r="CB103" i="3"/>
  <c r="CC103" i="3"/>
  <c r="CD103" i="3"/>
  <c r="CE103" i="3"/>
  <c r="CF103" i="3"/>
  <c r="CA104" i="3"/>
  <c r="CB104" i="3"/>
  <c r="CC104" i="3"/>
  <c r="CD104" i="3"/>
  <c r="CE104" i="3"/>
  <c r="CF104" i="3"/>
  <c r="CA105" i="3"/>
  <c r="CB105" i="3"/>
  <c r="CC105" i="3"/>
  <c r="CD105" i="3"/>
  <c r="CE105" i="3"/>
  <c r="CF105" i="3"/>
  <c r="CA106" i="3"/>
  <c r="CB106" i="3"/>
  <c r="CC106" i="3"/>
  <c r="CD106" i="3"/>
  <c r="CE106" i="3"/>
  <c r="CF106" i="3"/>
  <c r="CF11" i="4"/>
  <c r="CF11" i="3"/>
  <c r="CE11" i="4"/>
  <c r="CE11" i="3"/>
  <c r="CD11" i="4"/>
  <c r="CD11" i="3"/>
  <c r="CC11" i="4"/>
  <c r="CC11" i="3"/>
  <c r="CB11" i="4"/>
  <c r="CB11" i="3"/>
  <c r="CA11" i="4"/>
  <c r="CA11" i="3"/>
  <c r="C38" i="6"/>
  <c r="K38" i="6" s="1"/>
  <c r="AL12" i="4"/>
  <c r="AL13" i="4"/>
  <c r="AL14" i="4"/>
  <c r="AL15" i="4"/>
  <c r="AL16" i="4"/>
  <c r="AL17" i="4"/>
  <c r="AL18" i="4"/>
  <c r="AL19" i="4"/>
  <c r="AL20" i="4"/>
  <c r="AL21" i="4"/>
  <c r="AL22" i="4"/>
  <c r="AL23" i="4"/>
  <c r="AL24" i="4"/>
  <c r="AL25" i="4"/>
  <c r="AL26" i="4"/>
  <c r="AL27" i="4"/>
  <c r="AL28" i="4"/>
  <c r="AL29" i="4"/>
  <c r="AL30" i="4"/>
  <c r="AL31" i="4"/>
  <c r="AL32" i="4"/>
  <c r="AL33" i="4"/>
  <c r="AL34" i="4"/>
  <c r="AL35" i="4"/>
  <c r="AL36" i="4"/>
  <c r="AL37" i="4"/>
  <c r="AL38" i="4"/>
  <c r="AL39" i="4"/>
  <c r="AL40" i="4"/>
  <c r="AL41" i="4"/>
  <c r="AL42" i="4"/>
  <c r="AL43" i="4"/>
  <c r="AL44" i="4"/>
  <c r="AL45" i="4"/>
  <c r="AL46" i="4"/>
  <c r="AL47" i="4"/>
  <c r="AL48" i="4"/>
  <c r="AL49" i="4"/>
  <c r="AL50" i="4"/>
  <c r="AL51" i="4"/>
  <c r="AL52" i="4"/>
  <c r="AL53" i="4"/>
  <c r="AL54" i="4"/>
  <c r="AL55" i="4"/>
  <c r="AL56" i="4"/>
  <c r="AL57" i="4"/>
  <c r="AL58" i="4"/>
  <c r="AL59" i="4"/>
  <c r="AL60" i="4"/>
  <c r="AL127" i="4" s="1"/>
  <c r="AL61" i="4"/>
  <c r="AL62" i="4"/>
  <c r="AL63" i="4"/>
  <c r="AL64" i="4"/>
  <c r="AL65" i="4"/>
  <c r="AL66" i="4"/>
  <c r="AL67" i="4"/>
  <c r="AL68" i="4"/>
  <c r="AL129" i="4" s="1"/>
  <c r="AL69" i="4"/>
  <c r="AL70" i="4"/>
  <c r="AL71" i="4"/>
  <c r="AL72" i="4"/>
  <c r="AL73" i="4"/>
  <c r="AL74" i="4"/>
  <c r="AL75" i="4"/>
  <c r="AL76" i="4"/>
  <c r="AL77" i="4"/>
  <c r="AL78" i="4"/>
  <c r="AL79" i="4"/>
  <c r="AL80" i="4"/>
  <c r="AL81" i="4"/>
  <c r="AL82" i="4"/>
  <c r="AL83" i="4"/>
  <c r="AL84" i="4"/>
  <c r="AL85" i="4"/>
  <c r="AL86" i="4"/>
  <c r="AL87" i="4"/>
  <c r="AL88" i="4"/>
  <c r="AL89" i="4"/>
  <c r="AL90" i="4"/>
  <c r="AL91" i="4"/>
  <c r="AL92" i="4"/>
  <c r="AL93" i="4"/>
  <c r="AL94" i="4"/>
  <c r="AL95" i="4"/>
  <c r="AL96" i="4"/>
  <c r="AL97" i="4"/>
  <c r="AL98" i="4"/>
  <c r="AL99" i="4"/>
  <c r="AL100" i="4"/>
  <c r="AL101" i="4"/>
  <c r="AL102" i="4"/>
  <c r="AL103" i="4"/>
  <c r="AL104" i="4"/>
  <c r="AL105" i="4"/>
  <c r="AL106" i="4"/>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N115" i="4"/>
  <c r="AN12" i="4"/>
  <c r="AN13" i="4"/>
  <c r="AN14" i="4" s="1"/>
  <c r="AN15" i="4" s="1"/>
  <c r="AN16" i="4" s="1"/>
  <c r="AN17" i="4" s="1"/>
  <c r="AN18" i="4" s="1"/>
  <c r="AN19" i="4" s="1"/>
  <c r="AS9" i="4"/>
  <c r="AR9" i="4"/>
  <c r="AQ9" i="4"/>
  <c r="AP9" i="4"/>
  <c r="AO9" i="4"/>
  <c r="AN115" i="3"/>
  <c r="AS9" i="3"/>
  <c r="AR9" i="3"/>
  <c r="AQ9" i="3"/>
  <c r="AP9" i="3"/>
  <c r="AO9" i="3"/>
  <c r="AN12" i="3"/>
  <c r="AN13" i="3" s="1"/>
  <c r="AN14" i="3" s="1"/>
  <c r="AN15" i="3" s="1"/>
  <c r="E7" i="6"/>
  <c r="BA110" i="4"/>
  <c r="BA110" i="3"/>
  <c r="BB110" i="4"/>
  <c r="BB110" i="3"/>
  <c r="AZ110" i="4"/>
  <c r="AZ110" i="3"/>
  <c r="AY110" i="4"/>
  <c r="AY110" i="3"/>
  <c r="AX110" i="4"/>
  <c r="AX110" i="3"/>
  <c r="AW110" i="4"/>
  <c r="AW110" i="3"/>
  <c r="AV110" i="4"/>
  <c r="AU115" i="4"/>
  <c r="BT106" i="4"/>
  <c r="BS106" i="4"/>
  <c r="BR106" i="4"/>
  <c r="BQ106" i="4"/>
  <c r="BP106" i="4"/>
  <c r="BO106" i="4"/>
  <c r="BN106" i="4"/>
  <c r="BK106" i="4"/>
  <c r="BJ106" i="4"/>
  <c r="BI106" i="4"/>
  <c r="BH106" i="4"/>
  <c r="BG106" i="4"/>
  <c r="BF106" i="4"/>
  <c r="CJ106" i="4" s="1"/>
  <c r="BE106" i="4"/>
  <c r="BB106" i="4"/>
  <c r="BA106" i="4"/>
  <c r="AZ106" i="4"/>
  <c r="AY106" i="4"/>
  <c r="AX106" i="4"/>
  <c r="AW106" i="4"/>
  <c r="BT105" i="4"/>
  <c r="BT138" i="4" s="1"/>
  <c r="BS105" i="4"/>
  <c r="BR105" i="4"/>
  <c r="BQ105" i="4"/>
  <c r="BP105" i="4"/>
  <c r="BO105" i="4"/>
  <c r="BN105" i="4"/>
  <c r="BK105" i="4"/>
  <c r="CO105" i="4" s="1"/>
  <c r="BJ105" i="4"/>
  <c r="BI105" i="4"/>
  <c r="BH105" i="4"/>
  <c r="BG105" i="4"/>
  <c r="BF105" i="4"/>
  <c r="BE105" i="4"/>
  <c r="CI105" i="4" s="1"/>
  <c r="BB105" i="4"/>
  <c r="BA105" i="4"/>
  <c r="AZ105" i="4"/>
  <c r="AZ138" i="4" s="1"/>
  <c r="AY105" i="4"/>
  <c r="AX105" i="4"/>
  <c r="AW105" i="4"/>
  <c r="AV105" i="4"/>
  <c r="BT104" i="4"/>
  <c r="BS104" i="4"/>
  <c r="BR104" i="4"/>
  <c r="BQ104" i="4"/>
  <c r="BQ138" i="4" s="1"/>
  <c r="BP104" i="4"/>
  <c r="BO104" i="4"/>
  <c r="BN104" i="4"/>
  <c r="BK104" i="4"/>
  <c r="BJ104" i="4"/>
  <c r="BI104" i="4"/>
  <c r="BH104" i="4"/>
  <c r="CL104" i="4" s="1"/>
  <c r="BG104" i="4"/>
  <c r="BF104" i="4"/>
  <c r="BE104" i="4"/>
  <c r="BB104" i="4"/>
  <c r="BA104" i="4"/>
  <c r="AZ104" i="4"/>
  <c r="AY104" i="4"/>
  <c r="AX104" i="4"/>
  <c r="AW104" i="4"/>
  <c r="AW138" i="4" s="1"/>
  <c r="AV104" i="4"/>
  <c r="BT103" i="4"/>
  <c r="BS103" i="4"/>
  <c r="BR103" i="4"/>
  <c r="BQ103" i="4"/>
  <c r="BP103" i="4"/>
  <c r="BO103" i="4"/>
  <c r="BN103" i="4"/>
  <c r="BW103" i="4" s="1"/>
  <c r="BK103" i="4"/>
  <c r="BJ103" i="4"/>
  <c r="BI103" i="4"/>
  <c r="BH103" i="4"/>
  <c r="BG103" i="4"/>
  <c r="BF103" i="4"/>
  <c r="BE103" i="4"/>
  <c r="BB103" i="4"/>
  <c r="BB138" i="4" s="1"/>
  <c r="BA103" i="4"/>
  <c r="AZ103" i="4"/>
  <c r="AY103" i="4"/>
  <c r="AX103" i="4"/>
  <c r="AW103" i="4"/>
  <c r="AV103" i="4"/>
  <c r="BT102" i="4"/>
  <c r="BS102" i="4"/>
  <c r="BS137" i="4" s="1"/>
  <c r="BR102" i="4"/>
  <c r="BQ102" i="4"/>
  <c r="BP102" i="4"/>
  <c r="BO102" i="4"/>
  <c r="BN102" i="4"/>
  <c r="BK102" i="4"/>
  <c r="BJ102" i="4"/>
  <c r="BI102" i="4"/>
  <c r="BH102" i="4"/>
  <c r="BG102" i="4"/>
  <c r="BF102" i="4"/>
  <c r="BE102" i="4"/>
  <c r="BB102" i="4"/>
  <c r="BA102" i="4"/>
  <c r="AZ102" i="4"/>
  <c r="AY102" i="4"/>
  <c r="CL102" i="4" s="1"/>
  <c r="AX102" i="4"/>
  <c r="AW102" i="4"/>
  <c r="AV102" i="4"/>
  <c r="BT101" i="4"/>
  <c r="BS101" i="4"/>
  <c r="BR101" i="4"/>
  <c r="BQ101" i="4"/>
  <c r="BP101" i="4"/>
  <c r="BP137" i="4" s="1"/>
  <c r="BO101" i="4"/>
  <c r="BN101" i="4"/>
  <c r="BK101" i="4"/>
  <c r="BJ101" i="4"/>
  <c r="BI101" i="4"/>
  <c r="BH101" i="4"/>
  <c r="BG101" i="4"/>
  <c r="CK101" i="4" s="1"/>
  <c r="BF101" i="4"/>
  <c r="BE101" i="4"/>
  <c r="BB101" i="4"/>
  <c r="BA101" i="4"/>
  <c r="AZ101" i="4"/>
  <c r="AY101" i="4"/>
  <c r="AX101" i="4"/>
  <c r="AW101" i="4"/>
  <c r="AV101" i="4"/>
  <c r="BT100" i="4"/>
  <c r="BS100" i="4"/>
  <c r="BR100" i="4"/>
  <c r="BQ100" i="4"/>
  <c r="BP100" i="4"/>
  <c r="BO100" i="4"/>
  <c r="BN100" i="4"/>
  <c r="BK100" i="4"/>
  <c r="BJ100" i="4"/>
  <c r="BI100" i="4"/>
  <c r="BH100" i="4"/>
  <c r="BG100" i="4"/>
  <c r="BF100" i="4"/>
  <c r="BE100" i="4"/>
  <c r="BB100" i="4"/>
  <c r="BA100" i="4"/>
  <c r="BA137" i="4" s="1"/>
  <c r="AZ100" i="4"/>
  <c r="AY100" i="4"/>
  <c r="AX100" i="4"/>
  <c r="AW100" i="4"/>
  <c r="AV100" i="4"/>
  <c r="CI100" i="4" s="1"/>
  <c r="BT99" i="4"/>
  <c r="BS99" i="4"/>
  <c r="BR99" i="4"/>
  <c r="BR137" i="4" s="1"/>
  <c r="BQ99" i="4"/>
  <c r="BP99" i="4"/>
  <c r="BO99" i="4"/>
  <c r="BN99" i="4"/>
  <c r="BK99" i="4"/>
  <c r="BJ99" i="4"/>
  <c r="BI99" i="4"/>
  <c r="CM99" i="4" s="1"/>
  <c r="BH99" i="4"/>
  <c r="BG99" i="4"/>
  <c r="BF99" i="4"/>
  <c r="BE99" i="4"/>
  <c r="BB99" i="4"/>
  <c r="BA99" i="4"/>
  <c r="AZ99" i="4"/>
  <c r="AY99" i="4"/>
  <c r="AX99" i="4"/>
  <c r="AX137" i="4" s="1"/>
  <c r="AW99" i="4"/>
  <c r="AV99" i="4"/>
  <c r="BT98" i="4"/>
  <c r="BS98" i="4"/>
  <c r="BR98" i="4"/>
  <c r="BQ98" i="4"/>
  <c r="BP98" i="4"/>
  <c r="BP136" i="4" s="1"/>
  <c r="BO98" i="4"/>
  <c r="BO136" i="4" s="1"/>
  <c r="BN98" i="4"/>
  <c r="BK98" i="4"/>
  <c r="BJ98" i="4"/>
  <c r="BI98" i="4"/>
  <c r="BH98" i="4"/>
  <c r="BG98" i="4"/>
  <c r="BF98" i="4"/>
  <c r="BE98" i="4"/>
  <c r="CI98" i="4" s="1"/>
  <c r="BB98" i="4"/>
  <c r="BA98" i="4"/>
  <c r="AZ98" i="4"/>
  <c r="AY98" i="4"/>
  <c r="AX98" i="4"/>
  <c r="AW98" i="4"/>
  <c r="AV98" i="4"/>
  <c r="AV136" i="4" s="1"/>
  <c r="BT97" i="4"/>
  <c r="BT136" i="4" s="1"/>
  <c r="BS97" i="4"/>
  <c r="BR97" i="4"/>
  <c r="BQ97" i="4"/>
  <c r="BP97" i="4"/>
  <c r="BO97" i="4"/>
  <c r="BN97" i="4"/>
  <c r="BK97" i="4"/>
  <c r="BJ97" i="4"/>
  <c r="BI97" i="4"/>
  <c r="BH97" i="4"/>
  <c r="BG97" i="4"/>
  <c r="BF97" i="4"/>
  <c r="BE97" i="4"/>
  <c r="BB97" i="4"/>
  <c r="BA97" i="4"/>
  <c r="AZ97" i="4"/>
  <c r="CM97" i="4" s="1"/>
  <c r="AY97" i="4"/>
  <c r="AX97" i="4"/>
  <c r="AW97" i="4"/>
  <c r="AV97" i="4"/>
  <c r="BT96" i="4"/>
  <c r="BS96" i="4"/>
  <c r="BR96" i="4"/>
  <c r="BR136" i="4" s="1"/>
  <c r="BQ96" i="4"/>
  <c r="BP96" i="4"/>
  <c r="BO96" i="4"/>
  <c r="BN96" i="4"/>
  <c r="BK96" i="4"/>
  <c r="BJ96" i="4"/>
  <c r="BI96" i="4"/>
  <c r="BH96" i="4"/>
  <c r="CL96" i="4" s="1"/>
  <c r="BG96" i="4"/>
  <c r="BF96" i="4"/>
  <c r="BE96" i="4"/>
  <c r="BB96" i="4"/>
  <c r="BA96" i="4"/>
  <c r="AZ96" i="4"/>
  <c r="AY96" i="4"/>
  <c r="AX96" i="4"/>
  <c r="AX136" i="4" s="1"/>
  <c r="AW96" i="4"/>
  <c r="CJ96" i="4" s="1"/>
  <c r="AV96" i="4"/>
  <c r="BT95" i="4"/>
  <c r="BS95" i="4"/>
  <c r="BR95" i="4"/>
  <c r="BQ95" i="4"/>
  <c r="BP95" i="4"/>
  <c r="BO95" i="4"/>
  <c r="BN95" i="4"/>
  <c r="BN136" i="4" s="1"/>
  <c r="BK95" i="4"/>
  <c r="BJ95" i="4"/>
  <c r="BI95" i="4"/>
  <c r="BH95" i="4"/>
  <c r="BG95" i="4"/>
  <c r="BF95" i="4"/>
  <c r="BE95" i="4"/>
  <c r="BB95" i="4"/>
  <c r="BB136" i="4" s="1"/>
  <c r="BA95" i="4"/>
  <c r="AZ95" i="4"/>
  <c r="AY95" i="4"/>
  <c r="AX95" i="4"/>
  <c r="AW95" i="4"/>
  <c r="AV95" i="4"/>
  <c r="BT94" i="4"/>
  <c r="BS94" i="4"/>
  <c r="BR94" i="4"/>
  <c r="BQ94" i="4"/>
  <c r="BP94" i="4"/>
  <c r="BO94" i="4"/>
  <c r="BN94" i="4"/>
  <c r="BK94" i="4"/>
  <c r="BJ94" i="4"/>
  <c r="CN94" i="4" s="1"/>
  <c r="BI94" i="4"/>
  <c r="BH94" i="4"/>
  <c r="BG94" i="4"/>
  <c r="BF94" i="4"/>
  <c r="BE94" i="4"/>
  <c r="BB94" i="4"/>
  <c r="BA94" i="4"/>
  <c r="AZ94" i="4"/>
  <c r="AY94" i="4"/>
  <c r="AY135" i="4" s="1"/>
  <c r="AX94" i="4"/>
  <c r="AW94" i="4"/>
  <c r="AV94" i="4"/>
  <c r="BT93" i="4"/>
  <c r="BS93" i="4"/>
  <c r="BR93" i="4"/>
  <c r="BQ93" i="4"/>
  <c r="BP93" i="4"/>
  <c r="BO93" i="4"/>
  <c r="BN93" i="4"/>
  <c r="BK93" i="4"/>
  <c r="BJ93" i="4"/>
  <c r="BI93" i="4"/>
  <c r="BH93" i="4"/>
  <c r="BG93" i="4"/>
  <c r="CK93" i="4" s="1"/>
  <c r="BF93" i="4"/>
  <c r="CJ93" i="4" s="1"/>
  <c r="BE93" i="4"/>
  <c r="BB93" i="4"/>
  <c r="BA93" i="4"/>
  <c r="AZ93" i="4"/>
  <c r="AY93" i="4"/>
  <c r="AX93" i="4"/>
  <c r="AW93" i="4"/>
  <c r="AV93" i="4"/>
  <c r="CI93" i="4" s="1"/>
  <c r="BT92" i="4"/>
  <c r="BS92" i="4"/>
  <c r="BR92" i="4"/>
  <c r="BQ92" i="4"/>
  <c r="BP92" i="4"/>
  <c r="BO92" i="4"/>
  <c r="BN92" i="4"/>
  <c r="BK92" i="4"/>
  <c r="CO92" i="4" s="1"/>
  <c r="BJ92" i="4"/>
  <c r="BI92" i="4"/>
  <c r="BH92" i="4"/>
  <c r="BG92" i="4"/>
  <c r="BF92" i="4"/>
  <c r="BE92" i="4"/>
  <c r="BB92" i="4"/>
  <c r="BA92" i="4"/>
  <c r="AZ92" i="4"/>
  <c r="AY92" i="4"/>
  <c r="AX92" i="4"/>
  <c r="AW92" i="4"/>
  <c r="AV92" i="4"/>
  <c r="CI92" i="4" s="1"/>
  <c r="BT91" i="4"/>
  <c r="BS91" i="4"/>
  <c r="BR91" i="4"/>
  <c r="BR135" i="4" s="1"/>
  <c r="BQ91" i="4"/>
  <c r="BP91" i="4"/>
  <c r="BO91" i="4"/>
  <c r="BN91" i="4"/>
  <c r="BK91" i="4"/>
  <c r="BJ91" i="4"/>
  <c r="BI91" i="4"/>
  <c r="CM91" i="4" s="1"/>
  <c r="BH91" i="4"/>
  <c r="BG91" i="4"/>
  <c r="BF91" i="4"/>
  <c r="BE91" i="4"/>
  <c r="BB91" i="4"/>
  <c r="BA91" i="4"/>
  <c r="AZ91" i="4"/>
  <c r="AY91" i="4"/>
  <c r="AX91" i="4"/>
  <c r="AX135" i="4" s="1"/>
  <c r="AW91" i="4"/>
  <c r="AV91" i="4"/>
  <c r="BT90" i="4"/>
  <c r="BS90" i="4"/>
  <c r="BR90" i="4"/>
  <c r="BQ90" i="4"/>
  <c r="BP90" i="4"/>
  <c r="BP134" i="4" s="1"/>
  <c r="BO90" i="4"/>
  <c r="BO134" i="4" s="1"/>
  <c r="BN90" i="4"/>
  <c r="BK90" i="4"/>
  <c r="BJ90" i="4"/>
  <c r="BI90" i="4"/>
  <c r="BH90" i="4"/>
  <c r="BG90" i="4"/>
  <c r="BF90" i="4"/>
  <c r="BE90" i="4"/>
  <c r="BB90" i="4"/>
  <c r="BA90" i="4"/>
  <c r="AZ90" i="4"/>
  <c r="AY90" i="4"/>
  <c r="AX90" i="4"/>
  <c r="AW90" i="4"/>
  <c r="AV90" i="4"/>
  <c r="BT89" i="4"/>
  <c r="BS89" i="4"/>
  <c r="BR89" i="4"/>
  <c r="BQ89" i="4"/>
  <c r="BP89" i="4"/>
  <c r="BO89" i="4"/>
  <c r="BN89" i="4"/>
  <c r="BK89" i="4"/>
  <c r="CO89" i="4" s="1"/>
  <c r="BJ89" i="4"/>
  <c r="BI89" i="4"/>
  <c r="BH89" i="4"/>
  <c r="BG89" i="4"/>
  <c r="BF89" i="4"/>
  <c r="BE89" i="4"/>
  <c r="CI89" i="4" s="1"/>
  <c r="BB89" i="4"/>
  <c r="BA89" i="4"/>
  <c r="AZ89" i="4"/>
  <c r="AY89" i="4"/>
  <c r="AX89" i="4"/>
  <c r="AW89" i="4"/>
  <c r="AV89" i="4"/>
  <c r="BT88" i="4"/>
  <c r="BS88" i="4"/>
  <c r="BR88" i="4"/>
  <c r="BR134" i="4" s="1"/>
  <c r="BQ88" i="4"/>
  <c r="BP88" i="4"/>
  <c r="BO88" i="4"/>
  <c r="BN88" i="4"/>
  <c r="BK88" i="4"/>
  <c r="BJ88" i="4"/>
  <c r="BI88" i="4"/>
  <c r="BH88" i="4"/>
  <c r="CL88" i="4" s="1"/>
  <c r="BG88" i="4"/>
  <c r="BF88" i="4"/>
  <c r="BE88" i="4"/>
  <c r="BB88" i="4"/>
  <c r="BA88" i="4"/>
  <c r="AZ88" i="4"/>
  <c r="AY88" i="4"/>
  <c r="AX88" i="4"/>
  <c r="AW88" i="4"/>
  <c r="AW134" i="4" s="1"/>
  <c r="AV88" i="4"/>
  <c r="BT87" i="4"/>
  <c r="BS87" i="4"/>
  <c r="BR87" i="4"/>
  <c r="BQ87" i="4"/>
  <c r="BP87" i="4"/>
  <c r="BO87" i="4"/>
  <c r="BN87" i="4"/>
  <c r="BN134" i="4" s="1"/>
  <c r="BK87" i="4"/>
  <c r="BJ87" i="4"/>
  <c r="BI87" i="4"/>
  <c r="BH87" i="4"/>
  <c r="BG87" i="4"/>
  <c r="BF87" i="4"/>
  <c r="BE87" i="4"/>
  <c r="BB87" i="4"/>
  <c r="BB134" i="4" s="1"/>
  <c r="BA87" i="4"/>
  <c r="AZ87" i="4"/>
  <c r="AY87" i="4"/>
  <c r="AX87" i="4"/>
  <c r="AW87" i="4"/>
  <c r="AV87" i="4"/>
  <c r="BT86" i="4"/>
  <c r="BS86" i="4"/>
  <c r="BS133" i="4" s="1"/>
  <c r="BR86" i="4"/>
  <c r="BQ86" i="4"/>
  <c r="BP86" i="4"/>
  <c r="BO86" i="4"/>
  <c r="BN86" i="4"/>
  <c r="BK86" i="4"/>
  <c r="BJ86" i="4"/>
  <c r="BI86" i="4"/>
  <c r="BH86" i="4"/>
  <c r="BG86" i="4"/>
  <c r="BF86" i="4"/>
  <c r="BE86" i="4"/>
  <c r="BB86" i="4"/>
  <c r="BA86" i="4"/>
  <c r="AZ86" i="4"/>
  <c r="AY86" i="4"/>
  <c r="AX86" i="4"/>
  <c r="AW86" i="4"/>
  <c r="AV86" i="4"/>
  <c r="BT85" i="4"/>
  <c r="BS85" i="4"/>
  <c r="BR85" i="4"/>
  <c r="BQ85" i="4"/>
  <c r="BP85" i="4"/>
  <c r="BW85" i="4" s="1"/>
  <c r="BO85" i="4"/>
  <c r="BN85" i="4"/>
  <c r="BK85" i="4"/>
  <c r="BJ85" i="4"/>
  <c r="BI85" i="4"/>
  <c r="BH85" i="4"/>
  <c r="BG85" i="4"/>
  <c r="CK85" i="4" s="1"/>
  <c r="BF85" i="4"/>
  <c r="BE85" i="4"/>
  <c r="BB85" i="4"/>
  <c r="BA85" i="4"/>
  <c r="AZ85" i="4"/>
  <c r="AY85" i="4"/>
  <c r="AX85" i="4"/>
  <c r="AW85" i="4"/>
  <c r="AV85" i="4"/>
  <c r="BT84" i="4"/>
  <c r="BS84" i="4"/>
  <c r="BR84" i="4"/>
  <c r="BQ84" i="4"/>
  <c r="BP84" i="4"/>
  <c r="BO84" i="4"/>
  <c r="BN84" i="4"/>
  <c r="BK84" i="4"/>
  <c r="CO84" i="4" s="1"/>
  <c r="BJ84" i="4"/>
  <c r="BI84" i="4"/>
  <c r="BH84" i="4"/>
  <c r="BG84" i="4"/>
  <c r="BF84" i="4"/>
  <c r="BE84" i="4"/>
  <c r="BB84" i="4"/>
  <c r="BA84" i="4"/>
  <c r="BA133" i="4" s="1"/>
  <c r="AZ84" i="4"/>
  <c r="AY84" i="4"/>
  <c r="AX84" i="4"/>
  <c r="AW84" i="4"/>
  <c r="AV84" i="4"/>
  <c r="BT83" i="4"/>
  <c r="BS83" i="4"/>
  <c r="BR83" i="4"/>
  <c r="BR133" i="4" s="1"/>
  <c r="BQ83" i="4"/>
  <c r="BP83" i="4"/>
  <c r="BO83" i="4"/>
  <c r="BN83" i="4"/>
  <c r="BK83" i="4"/>
  <c r="BJ83" i="4"/>
  <c r="BI83" i="4"/>
  <c r="CM83" i="4" s="1"/>
  <c r="BH83" i="4"/>
  <c r="BV83" i="4" s="1"/>
  <c r="BG83" i="4"/>
  <c r="BF83" i="4"/>
  <c r="BE83" i="4"/>
  <c r="BB83" i="4"/>
  <c r="BA83" i="4"/>
  <c r="AZ83" i="4"/>
  <c r="AY83" i="4"/>
  <c r="AX83" i="4"/>
  <c r="AW83" i="4"/>
  <c r="AV83" i="4"/>
  <c r="BT82" i="4"/>
  <c r="BS82" i="4"/>
  <c r="BR82" i="4"/>
  <c r="BQ82" i="4"/>
  <c r="BP82" i="4"/>
  <c r="BP132" i="4" s="1"/>
  <c r="BO82" i="4"/>
  <c r="BO132" i="4" s="1"/>
  <c r="BN82" i="4"/>
  <c r="BK82" i="4"/>
  <c r="BJ82" i="4"/>
  <c r="BI82" i="4"/>
  <c r="BH82" i="4"/>
  <c r="BG82" i="4"/>
  <c r="BF82" i="4"/>
  <c r="CJ82" i="4" s="1"/>
  <c r="BE82" i="4"/>
  <c r="BB82" i="4"/>
  <c r="BA82" i="4"/>
  <c r="AZ82" i="4"/>
  <c r="AY82" i="4"/>
  <c r="AX82" i="4"/>
  <c r="AW82" i="4"/>
  <c r="AV82" i="4"/>
  <c r="BT81" i="4"/>
  <c r="BT132" i="4" s="1"/>
  <c r="BS81" i="4"/>
  <c r="BR81" i="4"/>
  <c r="BQ81" i="4"/>
  <c r="BP81" i="4"/>
  <c r="BO81" i="4"/>
  <c r="BN81" i="4"/>
  <c r="BK81" i="4"/>
  <c r="CO81" i="4" s="1"/>
  <c r="BJ81" i="4"/>
  <c r="BI81" i="4"/>
  <c r="BH81" i="4"/>
  <c r="BG81" i="4"/>
  <c r="BF81" i="4"/>
  <c r="BE81" i="4"/>
  <c r="BB81" i="4"/>
  <c r="BA81" i="4"/>
  <c r="AZ81" i="4"/>
  <c r="AY81" i="4"/>
  <c r="AX81" i="4"/>
  <c r="AW81" i="4"/>
  <c r="AV81" i="4"/>
  <c r="BT80" i="4"/>
  <c r="BS80" i="4"/>
  <c r="BR80" i="4"/>
  <c r="BQ80" i="4"/>
  <c r="BP80" i="4"/>
  <c r="BO80" i="4"/>
  <c r="BN80" i="4"/>
  <c r="BK80" i="4"/>
  <c r="BJ80" i="4"/>
  <c r="BI80" i="4"/>
  <c r="BH80" i="4"/>
  <c r="CL80" i="4" s="1"/>
  <c r="BG80" i="4"/>
  <c r="CK80" i="4" s="1"/>
  <c r="BF80" i="4"/>
  <c r="BE80" i="4"/>
  <c r="BB80" i="4"/>
  <c r="BA80" i="4"/>
  <c r="AZ80" i="4"/>
  <c r="AY80" i="4"/>
  <c r="AX80" i="4"/>
  <c r="AX132" i="4" s="1"/>
  <c r="AW80" i="4"/>
  <c r="AW132" i="4" s="1"/>
  <c r="AV80" i="4"/>
  <c r="BT79" i="4"/>
  <c r="BS79" i="4"/>
  <c r="BR79" i="4"/>
  <c r="BQ79" i="4"/>
  <c r="BP79" i="4"/>
  <c r="BO79" i="4"/>
  <c r="BN79" i="4"/>
  <c r="BK79" i="4"/>
  <c r="BJ79" i="4"/>
  <c r="BI79" i="4"/>
  <c r="BH79" i="4"/>
  <c r="BG79" i="4"/>
  <c r="BF79" i="4"/>
  <c r="BE79" i="4"/>
  <c r="BB79" i="4"/>
  <c r="CO79" i="4" s="1"/>
  <c r="BA79" i="4"/>
  <c r="AZ79" i="4"/>
  <c r="AY79" i="4"/>
  <c r="AX79" i="4"/>
  <c r="AW79" i="4"/>
  <c r="AV79" i="4"/>
  <c r="BT78" i="4"/>
  <c r="BS78" i="4"/>
  <c r="BS131" i="4" s="1"/>
  <c r="BR78" i="4"/>
  <c r="BQ78" i="4"/>
  <c r="BP78" i="4"/>
  <c r="BO78" i="4"/>
  <c r="BN78" i="4"/>
  <c r="BK78" i="4"/>
  <c r="BJ78" i="4"/>
  <c r="CN78" i="4" s="1"/>
  <c r="BI78" i="4"/>
  <c r="BH78" i="4"/>
  <c r="BG78" i="4"/>
  <c r="BF78" i="4"/>
  <c r="BE78" i="4"/>
  <c r="BB78" i="4"/>
  <c r="BA78" i="4"/>
  <c r="AZ78" i="4"/>
  <c r="AY78" i="4"/>
  <c r="AX78" i="4"/>
  <c r="AW78" i="4"/>
  <c r="AV78" i="4"/>
  <c r="BT77" i="4"/>
  <c r="BS77" i="4"/>
  <c r="BR77" i="4"/>
  <c r="BQ77" i="4"/>
  <c r="BP77" i="4"/>
  <c r="BO77" i="4"/>
  <c r="BN77" i="4"/>
  <c r="BK77" i="4"/>
  <c r="BJ77" i="4"/>
  <c r="BI77" i="4"/>
  <c r="BH77" i="4"/>
  <c r="BG77" i="4"/>
  <c r="CK77" i="4" s="1"/>
  <c r="BF77" i="4"/>
  <c r="BE77" i="4"/>
  <c r="BB77" i="4"/>
  <c r="BA77" i="4"/>
  <c r="AZ77" i="4"/>
  <c r="AY77" i="4"/>
  <c r="AX77" i="4"/>
  <c r="AW77" i="4"/>
  <c r="AV77" i="4"/>
  <c r="BT76" i="4"/>
  <c r="BS76" i="4"/>
  <c r="BR76" i="4"/>
  <c r="BQ76" i="4"/>
  <c r="BP76" i="4"/>
  <c r="BO76" i="4"/>
  <c r="BN76" i="4"/>
  <c r="BK76" i="4"/>
  <c r="BJ76" i="4"/>
  <c r="BI76" i="4"/>
  <c r="BH76" i="4"/>
  <c r="BG76" i="4"/>
  <c r="BF76" i="4"/>
  <c r="BE76" i="4"/>
  <c r="BB76" i="4"/>
  <c r="BA76" i="4"/>
  <c r="BA131" i="4" s="1"/>
  <c r="AZ76" i="4"/>
  <c r="AY76" i="4"/>
  <c r="AX76" i="4"/>
  <c r="AW76" i="4"/>
  <c r="AV76" i="4"/>
  <c r="CI76" i="4" s="1"/>
  <c r="BT75" i="4"/>
  <c r="BS75" i="4"/>
  <c r="BR75" i="4"/>
  <c r="BQ75" i="4"/>
  <c r="BP75" i="4"/>
  <c r="BO75" i="4"/>
  <c r="BN75" i="4"/>
  <c r="BK75" i="4"/>
  <c r="BJ75" i="4"/>
  <c r="BI75" i="4"/>
  <c r="CM75" i="4" s="1"/>
  <c r="BH75" i="4"/>
  <c r="BG75" i="4"/>
  <c r="BF75" i="4"/>
  <c r="BE75" i="4"/>
  <c r="BB75" i="4"/>
  <c r="BA75" i="4"/>
  <c r="AZ75" i="4"/>
  <c r="AY75" i="4"/>
  <c r="AX75" i="4"/>
  <c r="CK75" i="4" s="1"/>
  <c r="AW75" i="4"/>
  <c r="AV75" i="4"/>
  <c r="BT74" i="4"/>
  <c r="BS74" i="4"/>
  <c r="BR74" i="4"/>
  <c r="BQ74" i="4"/>
  <c r="BP74" i="4"/>
  <c r="BO74" i="4"/>
  <c r="BO130" i="4" s="1"/>
  <c r="BN74" i="4"/>
  <c r="BK74" i="4"/>
  <c r="BJ74" i="4"/>
  <c r="BI74" i="4"/>
  <c r="BH74" i="4"/>
  <c r="BG74" i="4"/>
  <c r="BF74" i="4"/>
  <c r="BE74" i="4"/>
  <c r="CI74" i="4" s="1"/>
  <c r="BB74" i="4"/>
  <c r="BA74" i="4"/>
  <c r="AZ74" i="4"/>
  <c r="AY74" i="4"/>
  <c r="AX74" i="4"/>
  <c r="AW74" i="4"/>
  <c r="AV74" i="4"/>
  <c r="BT73" i="4"/>
  <c r="BT130" i="4" s="1"/>
  <c r="BS73" i="4"/>
  <c r="BR73" i="4"/>
  <c r="BQ73" i="4"/>
  <c r="BP73" i="4"/>
  <c r="BO73" i="4"/>
  <c r="BN73" i="4"/>
  <c r="BK73" i="4"/>
  <c r="CO73" i="4" s="1"/>
  <c r="BJ73" i="4"/>
  <c r="BI73" i="4"/>
  <c r="BH73" i="4"/>
  <c r="BG73" i="4"/>
  <c r="BF73" i="4"/>
  <c r="BE73" i="4"/>
  <c r="CI73" i="4" s="1"/>
  <c r="BB73" i="4"/>
  <c r="BA73" i="4"/>
  <c r="AZ73" i="4"/>
  <c r="AY73" i="4"/>
  <c r="AX73" i="4"/>
  <c r="AW73" i="4"/>
  <c r="AV73" i="4"/>
  <c r="BT72" i="4"/>
  <c r="BS72" i="4"/>
  <c r="BR72" i="4"/>
  <c r="BR130" i="4" s="1"/>
  <c r="BQ72" i="4"/>
  <c r="BQ130" i="4" s="1"/>
  <c r="BP72" i="4"/>
  <c r="BO72" i="4"/>
  <c r="BN72" i="4"/>
  <c r="BK72" i="4"/>
  <c r="BJ72" i="4"/>
  <c r="BI72" i="4"/>
  <c r="BH72" i="4"/>
  <c r="CL72" i="4" s="1"/>
  <c r="BG72" i="4"/>
  <c r="BV72" i="4" s="1"/>
  <c r="BF72" i="4"/>
  <c r="BE72" i="4"/>
  <c r="BB72" i="4"/>
  <c r="BA72" i="4"/>
  <c r="AZ72" i="4"/>
  <c r="AY72" i="4"/>
  <c r="AX72" i="4"/>
  <c r="AW72" i="4"/>
  <c r="AV72" i="4"/>
  <c r="BT71" i="4"/>
  <c r="BS71" i="4"/>
  <c r="BR71" i="4"/>
  <c r="BQ71" i="4"/>
  <c r="BP71" i="4"/>
  <c r="BO71" i="4"/>
  <c r="BN71" i="4"/>
  <c r="BN130" i="4" s="1"/>
  <c r="BK71" i="4"/>
  <c r="BJ71" i="4"/>
  <c r="BI71" i="4"/>
  <c r="BH71" i="4"/>
  <c r="BG71" i="4"/>
  <c r="BF71" i="4"/>
  <c r="BE71" i="4"/>
  <c r="BB71" i="4"/>
  <c r="BA71" i="4"/>
  <c r="AZ71" i="4"/>
  <c r="AY71" i="4"/>
  <c r="AX71" i="4"/>
  <c r="AW71" i="4"/>
  <c r="AV71" i="4"/>
  <c r="BT70" i="4"/>
  <c r="BS70" i="4"/>
  <c r="BS129" i="4" s="1"/>
  <c r="BR70" i="4"/>
  <c r="BQ70" i="4"/>
  <c r="BP70" i="4"/>
  <c r="BO70" i="4"/>
  <c r="BN70" i="4"/>
  <c r="BK70" i="4"/>
  <c r="BJ70" i="4"/>
  <c r="CN70" i="4" s="1"/>
  <c r="BI70" i="4"/>
  <c r="BH70" i="4"/>
  <c r="BG70" i="4"/>
  <c r="BF70" i="4"/>
  <c r="BE70" i="4"/>
  <c r="BB70" i="4"/>
  <c r="BA70" i="4"/>
  <c r="AZ70" i="4"/>
  <c r="AY70" i="4"/>
  <c r="CL70" i="4" s="1"/>
  <c r="AX70" i="4"/>
  <c r="AW70" i="4"/>
  <c r="AV70" i="4"/>
  <c r="BT69" i="4"/>
  <c r="BS69" i="4"/>
  <c r="BR69" i="4"/>
  <c r="BQ69" i="4"/>
  <c r="BP69" i="4"/>
  <c r="BO69" i="4"/>
  <c r="BN69" i="4"/>
  <c r="BK69" i="4"/>
  <c r="BJ69" i="4"/>
  <c r="BI69" i="4"/>
  <c r="BH69" i="4"/>
  <c r="BG69" i="4"/>
  <c r="CK69" i="4" s="1"/>
  <c r="BF69" i="4"/>
  <c r="BE69" i="4"/>
  <c r="BB69" i="4"/>
  <c r="BA69" i="4"/>
  <c r="AZ69" i="4"/>
  <c r="AY69" i="4"/>
  <c r="AX69" i="4"/>
  <c r="AW69" i="4"/>
  <c r="AV69" i="4"/>
  <c r="BT68" i="4"/>
  <c r="BS68" i="4"/>
  <c r="BR68" i="4"/>
  <c r="BQ68" i="4"/>
  <c r="BP68" i="4"/>
  <c r="BO68" i="4"/>
  <c r="BN68" i="4"/>
  <c r="BK68" i="4"/>
  <c r="CO68" i="4" s="1"/>
  <c r="BJ68" i="4"/>
  <c r="BI68" i="4"/>
  <c r="BH68" i="4"/>
  <c r="BG68" i="4"/>
  <c r="BF68" i="4"/>
  <c r="BE68" i="4"/>
  <c r="BB68" i="4"/>
  <c r="BA68" i="4"/>
  <c r="CN68" i="4" s="1"/>
  <c r="AZ68" i="4"/>
  <c r="AY68" i="4"/>
  <c r="AX68" i="4"/>
  <c r="AW68" i="4"/>
  <c r="AV68" i="4"/>
  <c r="BT67" i="4"/>
  <c r="BS67" i="4"/>
  <c r="BR67" i="4"/>
  <c r="BR129" i="4" s="1"/>
  <c r="BQ67" i="4"/>
  <c r="BP67" i="4"/>
  <c r="BO67" i="4"/>
  <c r="BN67" i="4"/>
  <c r="BK67" i="4"/>
  <c r="BJ67" i="4"/>
  <c r="BI67" i="4"/>
  <c r="BH67" i="4"/>
  <c r="BG67" i="4"/>
  <c r="BF67" i="4"/>
  <c r="BE67" i="4"/>
  <c r="BB67" i="4"/>
  <c r="BA67" i="4"/>
  <c r="CN67" i="4" s="1"/>
  <c r="AZ67" i="4"/>
  <c r="AY67" i="4"/>
  <c r="AX67" i="4"/>
  <c r="AX129" i="4" s="1"/>
  <c r="AW67" i="4"/>
  <c r="AV67" i="4"/>
  <c r="BT66" i="4"/>
  <c r="BS66" i="4"/>
  <c r="BR66" i="4"/>
  <c r="BQ66" i="4"/>
  <c r="BP66" i="4"/>
  <c r="BP128" i="4" s="1"/>
  <c r="BO66" i="4"/>
  <c r="BO128" i="4" s="1"/>
  <c r="BN66" i="4"/>
  <c r="BK66" i="4"/>
  <c r="BJ66" i="4"/>
  <c r="BI66" i="4"/>
  <c r="BH66" i="4"/>
  <c r="CL66" i="4" s="1"/>
  <c r="BG66" i="4"/>
  <c r="BF66" i="4"/>
  <c r="BE66" i="4"/>
  <c r="BB66" i="4"/>
  <c r="BA66" i="4"/>
  <c r="AZ66" i="4"/>
  <c r="AY66" i="4"/>
  <c r="AX66" i="4"/>
  <c r="AW66" i="4"/>
  <c r="AV66" i="4"/>
  <c r="BT65" i="4"/>
  <c r="BT128" i="4" s="1"/>
  <c r="BS65" i="4"/>
  <c r="BR65" i="4"/>
  <c r="BQ65" i="4"/>
  <c r="BP65" i="4"/>
  <c r="BO65" i="4"/>
  <c r="BN65" i="4"/>
  <c r="BK65" i="4"/>
  <c r="CO65" i="4" s="1"/>
  <c r="BJ65" i="4"/>
  <c r="BI65" i="4"/>
  <c r="BH65" i="4"/>
  <c r="BG65" i="4"/>
  <c r="BF65" i="4"/>
  <c r="BE65" i="4"/>
  <c r="BB65" i="4"/>
  <c r="BA65" i="4"/>
  <c r="AZ65" i="4"/>
  <c r="AY65" i="4"/>
  <c r="AX65" i="4"/>
  <c r="AW65" i="4"/>
  <c r="AV65" i="4"/>
  <c r="BT64" i="4"/>
  <c r="BS64" i="4"/>
  <c r="BR64" i="4"/>
  <c r="BR128" i="4" s="1"/>
  <c r="BQ64" i="4"/>
  <c r="BP64" i="4"/>
  <c r="BO64" i="4"/>
  <c r="BN64" i="4"/>
  <c r="BK64" i="4"/>
  <c r="BJ64" i="4"/>
  <c r="BI64" i="4"/>
  <c r="BH64" i="4"/>
  <c r="CL64" i="4" s="1"/>
  <c r="BG64" i="4"/>
  <c r="BF64" i="4"/>
  <c r="BE64" i="4"/>
  <c r="BB64" i="4"/>
  <c r="BA64" i="4"/>
  <c r="AZ64" i="4"/>
  <c r="AY64" i="4"/>
  <c r="AX64" i="4"/>
  <c r="AW64" i="4"/>
  <c r="CJ64" i="4" s="1"/>
  <c r="AV64" i="4"/>
  <c r="BT63" i="4"/>
  <c r="BS63" i="4"/>
  <c r="BR63" i="4"/>
  <c r="BQ63" i="4"/>
  <c r="BP63" i="4"/>
  <c r="BO63" i="4"/>
  <c r="BN63" i="4"/>
  <c r="BN128" i="4" s="1"/>
  <c r="BK63" i="4"/>
  <c r="BJ63" i="4"/>
  <c r="BI63" i="4"/>
  <c r="BH63" i="4"/>
  <c r="BG63" i="4"/>
  <c r="BF63" i="4"/>
  <c r="BE63" i="4"/>
  <c r="BB63" i="4"/>
  <c r="BB128" i="4" s="1"/>
  <c r="BA63" i="4"/>
  <c r="AZ63" i="4"/>
  <c r="AY63" i="4"/>
  <c r="AX63" i="4"/>
  <c r="AW63" i="4"/>
  <c r="CJ63" i="4" s="1"/>
  <c r="AV63" i="4"/>
  <c r="BT62" i="4"/>
  <c r="BS62" i="4"/>
  <c r="BS127" i="4" s="1"/>
  <c r="BR62" i="4"/>
  <c r="BQ62" i="4"/>
  <c r="BP62" i="4"/>
  <c r="BO62" i="4"/>
  <c r="BN62" i="4"/>
  <c r="BK62" i="4"/>
  <c r="BJ62" i="4"/>
  <c r="CN62" i="4" s="1"/>
  <c r="BI62" i="4"/>
  <c r="BH62" i="4"/>
  <c r="BG62" i="4"/>
  <c r="BF62" i="4"/>
  <c r="BE62" i="4"/>
  <c r="BB62" i="4"/>
  <c r="CO62" i="4" s="1"/>
  <c r="BA62" i="4"/>
  <c r="AZ62" i="4"/>
  <c r="AY62" i="4"/>
  <c r="AY127" i="4" s="1"/>
  <c r="AX62" i="4"/>
  <c r="AW62" i="4"/>
  <c r="AV62" i="4"/>
  <c r="CI62" i="4" s="1"/>
  <c r="BT61" i="4"/>
  <c r="BS61" i="4"/>
  <c r="BR61" i="4"/>
  <c r="BQ61" i="4"/>
  <c r="BP61" i="4"/>
  <c r="BP127" i="4" s="1"/>
  <c r="BO61" i="4"/>
  <c r="BN61" i="4"/>
  <c r="BK61" i="4"/>
  <c r="BJ61" i="4"/>
  <c r="BI61" i="4"/>
  <c r="CM61" i="4" s="1"/>
  <c r="BH61" i="4"/>
  <c r="BG61" i="4"/>
  <c r="CK61" i="4" s="1"/>
  <c r="BF61" i="4"/>
  <c r="BE61" i="4"/>
  <c r="BB61" i="4"/>
  <c r="BA61" i="4"/>
  <c r="AZ61" i="4"/>
  <c r="AY61" i="4"/>
  <c r="AX61" i="4"/>
  <c r="AW61" i="4"/>
  <c r="AV61" i="4"/>
  <c r="CI61" i="4" s="1"/>
  <c r="BT60" i="4"/>
  <c r="BS60" i="4"/>
  <c r="BR60" i="4"/>
  <c r="BQ60" i="4"/>
  <c r="BP60" i="4"/>
  <c r="BO60" i="4"/>
  <c r="BN60" i="4"/>
  <c r="BK60" i="4"/>
  <c r="CO60" i="4" s="1"/>
  <c r="BJ60" i="4"/>
  <c r="BI60" i="4"/>
  <c r="BH60" i="4"/>
  <c r="BG60" i="4"/>
  <c r="BF60" i="4"/>
  <c r="BE60" i="4"/>
  <c r="BB60" i="4"/>
  <c r="BA60" i="4"/>
  <c r="AZ60" i="4"/>
  <c r="AY60" i="4"/>
  <c r="AX60" i="4"/>
  <c r="CK60" i="4" s="1"/>
  <c r="AW60" i="4"/>
  <c r="AV60" i="4"/>
  <c r="CI60" i="4" s="1"/>
  <c r="BT59" i="4"/>
  <c r="BS59" i="4"/>
  <c r="BR59" i="4"/>
  <c r="BR127" i="4" s="1"/>
  <c r="BQ59" i="4"/>
  <c r="BP59" i="4"/>
  <c r="BO59" i="4"/>
  <c r="BN59" i="4"/>
  <c r="BK59" i="4"/>
  <c r="BJ59" i="4"/>
  <c r="BI59" i="4"/>
  <c r="CM59" i="4" s="1"/>
  <c r="BH59" i="4"/>
  <c r="CL59" i="4" s="1"/>
  <c r="BG59" i="4"/>
  <c r="BF59" i="4"/>
  <c r="BE59" i="4"/>
  <c r="BB59" i="4"/>
  <c r="BA59" i="4"/>
  <c r="AZ59" i="4"/>
  <c r="AY59" i="4"/>
  <c r="AX59" i="4"/>
  <c r="AX127" i="4" s="1"/>
  <c r="AW59" i="4"/>
  <c r="AV59" i="4"/>
  <c r="BT58" i="4"/>
  <c r="BS58" i="4"/>
  <c r="BR58" i="4"/>
  <c r="BQ58" i="4"/>
  <c r="BP58" i="4"/>
  <c r="BO58" i="4"/>
  <c r="BO126" i="4" s="1"/>
  <c r="BN58" i="4"/>
  <c r="BK58" i="4"/>
  <c r="BJ58" i="4"/>
  <c r="BI58" i="4"/>
  <c r="BH58" i="4"/>
  <c r="BG58" i="4"/>
  <c r="BF58" i="4"/>
  <c r="CJ58" i="4" s="1"/>
  <c r="BE58" i="4"/>
  <c r="BB58" i="4"/>
  <c r="BA58" i="4"/>
  <c r="AZ58" i="4"/>
  <c r="CM58" i="4" s="1"/>
  <c r="AY58" i="4"/>
  <c r="AX58" i="4"/>
  <c r="CK58" i="4" s="1"/>
  <c r="AW58" i="4"/>
  <c r="AV58" i="4"/>
  <c r="BT57" i="4"/>
  <c r="BS57" i="4"/>
  <c r="BR57" i="4"/>
  <c r="BQ57" i="4"/>
  <c r="BP57" i="4"/>
  <c r="BO57" i="4"/>
  <c r="BN57" i="4"/>
  <c r="BK57" i="4"/>
  <c r="CO57" i="4" s="1"/>
  <c r="BJ57" i="4"/>
  <c r="BI57" i="4"/>
  <c r="BH57" i="4"/>
  <c r="BG57" i="4"/>
  <c r="BF57" i="4"/>
  <c r="BE57" i="4"/>
  <c r="BB57" i="4"/>
  <c r="BA57" i="4"/>
  <c r="AZ57" i="4"/>
  <c r="AY57" i="4"/>
  <c r="AX57" i="4"/>
  <c r="AW57" i="4"/>
  <c r="AV57" i="4"/>
  <c r="BT56" i="4"/>
  <c r="BS56" i="4"/>
  <c r="BR56" i="4"/>
  <c r="BQ56" i="4"/>
  <c r="BP56" i="4"/>
  <c r="BO56" i="4"/>
  <c r="BN56" i="4"/>
  <c r="BK56" i="4"/>
  <c r="BJ56" i="4"/>
  <c r="BI56" i="4"/>
  <c r="BH56" i="4"/>
  <c r="CL56" i="4" s="1"/>
  <c r="BG56" i="4"/>
  <c r="BF56" i="4"/>
  <c r="BE56" i="4"/>
  <c r="BB56" i="4"/>
  <c r="BA56" i="4"/>
  <c r="AZ56" i="4"/>
  <c r="AY56" i="4"/>
  <c r="AX56" i="4"/>
  <c r="AW56" i="4"/>
  <c r="AV56" i="4"/>
  <c r="BT55" i="4"/>
  <c r="BS55" i="4"/>
  <c r="BR55" i="4"/>
  <c r="BQ55" i="4"/>
  <c r="BP55" i="4"/>
  <c r="BO55" i="4"/>
  <c r="BN55" i="4"/>
  <c r="BK55" i="4"/>
  <c r="BJ55" i="4"/>
  <c r="BI55" i="4"/>
  <c r="BH55" i="4"/>
  <c r="BG55" i="4"/>
  <c r="BF55" i="4"/>
  <c r="BE55" i="4"/>
  <c r="CI55" i="4" s="1"/>
  <c r="BB55" i="4"/>
  <c r="BA55" i="4"/>
  <c r="AZ55" i="4"/>
  <c r="AY55" i="4"/>
  <c r="AX55" i="4"/>
  <c r="AW55" i="4"/>
  <c r="AV55" i="4"/>
  <c r="BT54" i="4"/>
  <c r="BS54" i="4"/>
  <c r="BR54" i="4"/>
  <c r="BQ54" i="4"/>
  <c r="BP54" i="4"/>
  <c r="BO54" i="4"/>
  <c r="BN54" i="4"/>
  <c r="BK54" i="4"/>
  <c r="BJ54" i="4"/>
  <c r="CN54" i="4" s="1"/>
  <c r="BI54" i="4"/>
  <c r="BV54" i="4" s="1"/>
  <c r="BH54" i="4"/>
  <c r="BG54" i="4"/>
  <c r="BF54" i="4"/>
  <c r="BE54" i="4"/>
  <c r="BB54" i="4"/>
  <c r="BA54" i="4"/>
  <c r="AZ54" i="4"/>
  <c r="AY54" i="4"/>
  <c r="AX54" i="4"/>
  <c r="AW54" i="4"/>
  <c r="AV54" i="4"/>
  <c r="BT53" i="4"/>
  <c r="BS53" i="4"/>
  <c r="BR53" i="4"/>
  <c r="BQ53" i="4"/>
  <c r="BP53" i="4"/>
  <c r="BO53" i="4"/>
  <c r="BN53" i="4"/>
  <c r="BK53" i="4"/>
  <c r="BJ53" i="4"/>
  <c r="BI53" i="4"/>
  <c r="BH53" i="4"/>
  <c r="BG53" i="4"/>
  <c r="CK53" i="4" s="1"/>
  <c r="BF53" i="4"/>
  <c r="BE53" i="4"/>
  <c r="BB53" i="4"/>
  <c r="BA53" i="4"/>
  <c r="AZ53" i="4"/>
  <c r="AY53" i="4"/>
  <c r="CL53" i="4" s="1"/>
  <c r="AX53" i="4"/>
  <c r="AW53" i="4"/>
  <c r="AV53" i="4"/>
  <c r="BT52" i="4"/>
  <c r="BS52" i="4"/>
  <c r="BR52" i="4"/>
  <c r="BQ52" i="4"/>
  <c r="BP52" i="4"/>
  <c r="BO52" i="4"/>
  <c r="BN52" i="4"/>
  <c r="BK52" i="4"/>
  <c r="BJ52" i="4"/>
  <c r="BI52" i="4"/>
  <c r="BH52" i="4"/>
  <c r="BG52" i="4"/>
  <c r="BF52" i="4"/>
  <c r="BE52" i="4"/>
  <c r="BB52" i="4"/>
  <c r="BA52" i="4"/>
  <c r="AZ52" i="4"/>
  <c r="AY52" i="4"/>
  <c r="AX52" i="4"/>
  <c r="AW52" i="4"/>
  <c r="AV52" i="4"/>
  <c r="BT51" i="4"/>
  <c r="BS51" i="4"/>
  <c r="BR51" i="4"/>
  <c r="BQ51" i="4"/>
  <c r="BP51" i="4"/>
  <c r="BO51" i="4"/>
  <c r="BN51" i="4"/>
  <c r="BK51" i="4"/>
  <c r="BJ51" i="4"/>
  <c r="BI51" i="4"/>
  <c r="CM51" i="4" s="1"/>
  <c r="BH51" i="4"/>
  <c r="BG51" i="4"/>
  <c r="BF51" i="4"/>
  <c r="BE51" i="4"/>
  <c r="BB51" i="4"/>
  <c r="BA51" i="4"/>
  <c r="AZ51" i="4"/>
  <c r="AY51" i="4"/>
  <c r="AX51" i="4"/>
  <c r="AW51" i="4"/>
  <c r="AV51" i="4"/>
  <c r="BT50" i="4"/>
  <c r="BS50" i="4"/>
  <c r="BR50" i="4"/>
  <c r="BQ50" i="4"/>
  <c r="BP50" i="4"/>
  <c r="BO50" i="4"/>
  <c r="BN50" i="4"/>
  <c r="BK50" i="4"/>
  <c r="BJ50" i="4"/>
  <c r="BI50" i="4"/>
  <c r="BH50" i="4"/>
  <c r="BG50" i="4"/>
  <c r="BF50" i="4"/>
  <c r="CJ50" i="4" s="1"/>
  <c r="BE50" i="4"/>
  <c r="BB50" i="4"/>
  <c r="BA50" i="4"/>
  <c r="AZ50" i="4"/>
  <c r="AY50" i="4"/>
  <c r="AX50" i="4"/>
  <c r="AW50" i="4"/>
  <c r="AV50" i="4"/>
  <c r="BT49" i="4"/>
  <c r="BS49" i="4"/>
  <c r="BR49" i="4"/>
  <c r="BQ49" i="4"/>
  <c r="BP49" i="4"/>
  <c r="BO49" i="4"/>
  <c r="BN49" i="4"/>
  <c r="BK49" i="4"/>
  <c r="CO49" i="4" s="1"/>
  <c r="BJ49" i="4"/>
  <c r="BI49" i="4"/>
  <c r="BH49" i="4"/>
  <c r="BG49" i="4"/>
  <c r="BF49" i="4"/>
  <c r="BE49" i="4"/>
  <c r="BB49" i="4"/>
  <c r="BA49" i="4"/>
  <c r="AZ49" i="4"/>
  <c r="AY49" i="4"/>
  <c r="AX49" i="4"/>
  <c r="AW49" i="4"/>
  <c r="AV49" i="4"/>
  <c r="BT48" i="4"/>
  <c r="BS48" i="4"/>
  <c r="BR48" i="4"/>
  <c r="BQ48" i="4"/>
  <c r="BP48" i="4"/>
  <c r="BO48" i="4"/>
  <c r="BN48" i="4"/>
  <c r="BK48" i="4"/>
  <c r="BJ48" i="4"/>
  <c r="BI48" i="4"/>
  <c r="BH48" i="4"/>
  <c r="CL48" i="4" s="1"/>
  <c r="BG48" i="4"/>
  <c r="BF48" i="4"/>
  <c r="BE48" i="4"/>
  <c r="BB48" i="4"/>
  <c r="BA48" i="4"/>
  <c r="AZ48" i="4"/>
  <c r="CM48" i="4" s="1"/>
  <c r="AY48" i="4"/>
  <c r="AX48" i="4"/>
  <c r="AW48" i="4"/>
  <c r="AV48" i="4"/>
  <c r="BT47" i="4"/>
  <c r="BS47" i="4"/>
  <c r="BR47" i="4"/>
  <c r="BQ47" i="4"/>
  <c r="BP47" i="4"/>
  <c r="BO47" i="4"/>
  <c r="BN47" i="4"/>
  <c r="BK47" i="4"/>
  <c r="BJ47" i="4"/>
  <c r="BI47" i="4"/>
  <c r="BH47" i="4"/>
  <c r="BG47" i="4"/>
  <c r="BF47" i="4"/>
  <c r="BE47" i="4"/>
  <c r="CI47" i="4" s="1"/>
  <c r="BB47" i="4"/>
  <c r="CO47" i="4" s="1"/>
  <c r="BA47" i="4"/>
  <c r="AZ47" i="4"/>
  <c r="AY47" i="4"/>
  <c r="AX47" i="4"/>
  <c r="AW47" i="4"/>
  <c r="AV47" i="4"/>
  <c r="BT46" i="4"/>
  <c r="BS46" i="4"/>
  <c r="BR46" i="4"/>
  <c r="BQ46" i="4"/>
  <c r="BP46" i="4"/>
  <c r="BO46" i="4"/>
  <c r="BN46" i="4"/>
  <c r="BK46" i="4"/>
  <c r="BJ46" i="4"/>
  <c r="CN46" i="4" s="1"/>
  <c r="BI46" i="4"/>
  <c r="BH46" i="4"/>
  <c r="BG46" i="4"/>
  <c r="BF46" i="4"/>
  <c r="BE46" i="4"/>
  <c r="BB46" i="4"/>
  <c r="BA46" i="4"/>
  <c r="AZ46" i="4"/>
  <c r="AY46" i="4"/>
  <c r="AX46" i="4"/>
  <c r="AW46" i="4"/>
  <c r="AV46" i="4"/>
  <c r="BT45" i="4"/>
  <c r="BS45" i="4"/>
  <c r="BR45" i="4"/>
  <c r="BQ45" i="4"/>
  <c r="BP45" i="4"/>
  <c r="BO45" i="4"/>
  <c r="BN45" i="4"/>
  <c r="BK45" i="4"/>
  <c r="BJ45" i="4"/>
  <c r="BI45" i="4"/>
  <c r="BH45" i="4"/>
  <c r="BG45" i="4"/>
  <c r="CK45" i="4" s="1"/>
  <c r="BF45" i="4"/>
  <c r="BE45" i="4"/>
  <c r="BB45" i="4"/>
  <c r="BA45" i="4"/>
  <c r="AZ45" i="4"/>
  <c r="AY45" i="4"/>
  <c r="AX45" i="4"/>
  <c r="AW45" i="4"/>
  <c r="AV45" i="4"/>
  <c r="BT44" i="4"/>
  <c r="BS44" i="4"/>
  <c r="BR44" i="4"/>
  <c r="BQ44" i="4"/>
  <c r="BP44" i="4"/>
  <c r="BO44" i="4"/>
  <c r="BN44" i="4"/>
  <c r="BK44" i="4"/>
  <c r="BJ44" i="4"/>
  <c r="BI44" i="4"/>
  <c r="BH44" i="4"/>
  <c r="BG44" i="4"/>
  <c r="BF44" i="4"/>
  <c r="BE44" i="4"/>
  <c r="BB44" i="4"/>
  <c r="BA44" i="4"/>
  <c r="AZ44" i="4"/>
  <c r="AY44" i="4"/>
  <c r="AX44" i="4"/>
  <c r="AW44" i="4"/>
  <c r="AV44" i="4"/>
  <c r="CI44" i="4" s="1"/>
  <c r="BT43" i="4"/>
  <c r="BS43" i="4"/>
  <c r="BR43" i="4"/>
  <c r="BQ43" i="4"/>
  <c r="BP43" i="4"/>
  <c r="BO43" i="4"/>
  <c r="BN43" i="4"/>
  <c r="BK43" i="4"/>
  <c r="BJ43" i="4"/>
  <c r="BI43" i="4"/>
  <c r="CM43" i="4" s="1"/>
  <c r="BH43" i="4"/>
  <c r="BG43" i="4"/>
  <c r="BF43" i="4"/>
  <c r="BE43" i="4"/>
  <c r="BB43" i="4"/>
  <c r="BA43" i="4"/>
  <c r="CN43" i="4" s="1"/>
  <c r="AZ43" i="4"/>
  <c r="AY43" i="4"/>
  <c r="AX43" i="4"/>
  <c r="AW43" i="4"/>
  <c r="AV43" i="4"/>
  <c r="BT42" i="4"/>
  <c r="BS42" i="4"/>
  <c r="BR42" i="4"/>
  <c r="BQ42" i="4"/>
  <c r="BP42" i="4"/>
  <c r="BO42" i="4"/>
  <c r="BN42" i="4"/>
  <c r="BK42" i="4"/>
  <c r="BJ42" i="4"/>
  <c r="BI42" i="4"/>
  <c r="BH42" i="4"/>
  <c r="BG42" i="4"/>
  <c r="BF42" i="4"/>
  <c r="CJ42" i="4" s="1"/>
  <c r="BE42" i="4"/>
  <c r="BB42" i="4"/>
  <c r="BA42" i="4"/>
  <c r="AZ42" i="4"/>
  <c r="AY42" i="4"/>
  <c r="AX42" i="4"/>
  <c r="CK42" i="4" s="1"/>
  <c r="AW42" i="4"/>
  <c r="AV42" i="4"/>
  <c r="BT41" i="4"/>
  <c r="BS41" i="4"/>
  <c r="BR41" i="4"/>
  <c r="BQ41" i="4"/>
  <c r="BP41" i="4"/>
  <c r="BO41" i="4"/>
  <c r="BN41" i="4"/>
  <c r="BK41" i="4"/>
  <c r="CO41" i="4" s="1"/>
  <c r="BJ41" i="4"/>
  <c r="BI41" i="4"/>
  <c r="BH41" i="4"/>
  <c r="BG41" i="4"/>
  <c r="BF41" i="4"/>
  <c r="BE41" i="4"/>
  <c r="BB41" i="4"/>
  <c r="BA41" i="4"/>
  <c r="AZ41" i="4"/>
  <c r="AY41" i="4"/>
  <c r="AX41" i="4"/>
  <c r="AW41" i="4"/>
  <c r="AV41" i="4"/>
  <c r="BT40" i="4"/>
  <c r="BS40" i="4"/>
  <c r="BR40" i="4"/>
  <c r="BQ40" i="4"/>
  <c r="BP40" i="4"/>
  <c r="BO40" i="4"/>
  <c r="BN40" i="4"/>
  <c r="BK40" i="4"/>
  <c r="BJ40" i="4"/>
  <c r="BI40" i="4"/>
  <c r="BH40" i="4"/>
  <c r="CL40" i="4" s="1"/>
  <c r="BG40" i="4"/>
  <c r="BF40" i="4"/>
  <c r="BE40" i="4"/>
  <c r="BB40" i="4"/>
  <c r="BA40" i="4"/>
  <c r="AZ40" i="4"/>
  <c r="CM40" i="4" s="1"/>
  <c r="AY40" i="4"/>
  <c r="AX40" i="4"/>
  <c r="AW40" i="4"/>
  <c r="AV40" i="4"/>
  <c r="BT39" i="4"/>
  <c r="BS39" i="4"/>
  <c r="BR39" i="4"/>
  <c r="BQ39" i="4"/>
  <c r="BP39" i="4"/>
  <c r="BO39" i="4"/>
  <c r="BN39" i="4"/>
  <c r="BK39" i="4"/>
  <c r="BJ39" i="4"/>
  <c r="BI39" i="4"/>
  <c r="BH39" i="4"/>
  <c r="BG39" i="4"/>
  <c r="BF39" i="4"/>
  <c r="BE39" i="4"/>
  <c r="BB39" i="4"/>
  <c r="BA39" i="4"/>
  <c r="AZ39" i="4"/>
  <c r="AY39" i="4"/>
  <c r="AX39" i="4"/>
  <c r="AW39" i="4"/>
  <c r="CJ39" i="4" s="1"/>
  <c r="AV39" i="4"/>
  <c r="BT38" i="4"/>
  <c r="BS38" i="4"/>
  <c r="BR38" i="4"/>
  <c r="BQ38" i="4"/>
  <c r="BP38" i="4"/>
  <c r="BO38" i="4"/>
  <c r="BN38" i="4"/>
  <c r="BK38" i="4"/>
  <c r="BJ38" i="4"/>
  <c r="CN38" i="4" s="1"/>
  <c r="BI38" i="4"/>
  <c r="BH38" i="4"/>
  <c r="BG38" i="4"/>
  <c r="BF38" i="4"/>
  <c r="BE38" i="4"/>
  <c r="BB38" i="4"/>
  <c r="CO38" i="4" s="1"/>
  <c r="BA38" i="4"/>
  <c r="AZ38" i="4"/>
  <c r="AY38" i="4"/>
  <c r="AX38" i="4"/>
  <c r="AW38" i="4"/>
  <c r="AV38" i="4"/>
  <c r="BT37" i="4"/>
  <c r="BS37" i="4"/>
  <c r="BR37" i="4"/>
  <c r="BQ37" i="4"/>
  <c r="BP37" i="4"/>
  <c r="BO37" i="4"/>
  <c r="BN37" i="4"/>
  <c r="BK37" i="4"/>
  <c r="BJ37" i="4"/>
  <c r="BI37" i="4"/>
  <c r="BH37" i="4"/>
  <c r="BG37" i="4"/>
  <c r="CK37" i="4" s="1"/>
  <c r="BF37" i="4"/>
  <c r="BE37" i="4"/>
  <c r="BB37" i="4"/>
  <c r="BA37" i="4"/>
  <c r="AZ37" i="4"/>
  <c r="AY37" i="4"/>
  <c r="AX37" i="4"/>
  <c r="AW37" i="4"/>
  <c r="AV37" i="4"/>
  <c r="BT36" i="4"/>
  <c r="BS36" i="4"/>
  <c r="BR36" i="4"/>
  <c r="BQ36" i="4"/>
  <c r="BP36" i="4"/>
  <c r="BO36" i="4"/>
  <c r="BN36" i="4"/>
  <c r="BK36" i="4"/>
  <c r="BJ36" i="4"/>
  <c r="BI36" i="4"/>
  <c r="BH36" i="4"/>
  <c r="BG36" i="4"/>
  <c r="BF36" i="4"/>
  <c r="BE36" i="4"/>
  <c r="BB36" i="4"/>
  <c r="BA36" i="4"/>
  <c r="AZ36" i="4"/>
  <c r="AY36" i="4"/>
  <c r="AX36" i="4"/>
  <c r="AW36" i="4"/>
  <c r="AV36" i="4"/>
  <c r="CI36" i="4" s="1"/>
  <c r="BT35" i="4"/>
  <c r="BS35" i="4"/>
  <c r="BR35" i="4"/>
  <c r="BR121" i="4" s="1"/>
  <c r="BQ35" i="4"/>
  <c r="BP35" i="4"/>
  <c r="BO35" i="4"/>
  <c r="BN35" i="4"/>
  <c r="BK35" i="4"/>
  <c r="BJ35" i="4"/>
  <c r="BI35" i="4"/>
  <c r="CM35" i="4" s="1"/>
  <c r="BH35" i="4"/>
  <c r="BG35" i="4"/>
  <c r="BF35" i="4"/>
  <c r="BE35" i="4"/>
  <c r="BB35" i="4"/>
  <c r="BA35" i="4"/>
  <c r="CN35" i="4" s="1"/>
  <c r="AZ35" i="4"/>
  <c r="AY35" i="4"/>
  <c r="AX35" i="4"/>
  <c r="AW35" i="4"/>
  <c r="AV35" i="4"/>
  <c r="BT34" i="4"/>
  <c r="BS34" i="4"/>
  <c r="BR34" i="4"/>
  <c r="BQ34" i="4"/>
  <c r="BP34" i="4"/>
  <c r="BP120" i="4" s="1"/>
  <c r="BO34" i="4"/>
  <c r="BN34" i="4"/>
  <c r="BK34" i="4"/>
  <c r="BJ34" i="4"/>
  <c r="BI34" i="4"/>
  <c r="BH34" i="4"/>
  <c r="CL34" i="4" s="1"/>
  <c r="BG34" i="4"/>
  <c r="BF34" i="4"/>
  <c r="BE34" i="4"/>
  <c r="BB34" i="4"/>
  <c r="BA34" i="4"/>
  <c r="AZ34" i="4"/>
  <c r="AY34" i="4"/>
  <c r="AX34" i="4"/>
  <c r="CK34" i="4" s="1"/>
  <c r="AW34" i="4"/>
  <c r="AV34" i="4"/>
  <c r="BT33" i="4"/>
  <c r="BS33" i="4"/>
  <c r="BR33" i="4"/>
  <c r="BQ33" i="4"/>
  <c r="BP33" i="4"/>
  <c r="BO33" i="4"/>
  <c r="BN33" i="4"/>
  <c r="BK33" i="4"/>
  <c r="CO33" i="4" s="1"/>
  <c r="BJ33" i="4"/>
  <c r="BI33" i="4"/>
  <c r="BH33" i="4"/>
  <c r="BG33" i="4"/>
  <c r="BF33" i="4"/>
  <c r="BE33" i="4"/>
  <c r="BB33" i="4"/>
  <c r="BA33" i="4"/>
  <c r="AZ33" i="4"/>
  <c r="AY33" i="4"/>
  <c r="AX33" i="4"/>
  <c r="AW33" i="4"/>
  <c r="AV33" i="4"/>
  <c r="BT32" i="4"/>
  <c r="BS32" i="4"/>
  <c r="BR32" i="4"/>
  <c r="BQ32" i="4"/>
  <c r="BP32" i="4"/>
  <c r="BO32" i="4"/>
  <c r="BN32" i="4"/>
  <c r="BK32" i="4"/>
  <c r="BJ32" i="4"/>
  <c r="BI32" i="4"/>
  <c r="BH32" i="4"/>
  <c r="CL32" i="4" s="1"/>
  <c r="BG32" i="4"/>
  <c r="BF32" i="4"/>
  <c r="BE32" i="4"/>
  <c r="BB32" i="4"/>
  <c r="BA32" i="4"/>
  <c r="AZ32" i="4"/>
  <c r="AY32" i="4"/>
  <c r="AX32" i="4"/>
  <c r="AW32" i="4"/>
  <c r="AV32" i="4"/>
  <c r="BT31" i="4"/>
  <c r="BS31" i="4"/>
  <c r="BR31" i="4"/>
  <c r="BQ31" i="4"/>
  <c r="BP31" i="4"/>
  <c r="BO31" i="4"/>
  <c r="BN31" i="4"/>
  <c r="BK31" i="4"/>
  <c r="BJ31" i="4"/>
  <c r="BI31" i="4"/>
  <c r="BH31" i="4"/>
  <c r="BG31" i="4"/>
  <c r="BF31" i="4"/>
  <c r="BE31" i="4"/>
  <c r="BB31" i="4"/>
  <c r="BA31" i="4"/>
  <c r="AZ31" i="4"/>
  <c r="AY31" i="4"/>
  <c r="AX31" i="4"/>
  <c r="AW31" i="4"/>
  <c r="CJ31" i="4" s="1"/>
  <c r="AV31" i="4"/>
  <c r="BT30" i="4"/>
  <c r="BS30" i="4"/>
  <c r="BR30" i="4"/>
  <c r="BQ30" i="4"/>
  <c r="BP30" i="4"/>
  <c r="BO30" i="4"/>
  <c r="BN30" i="4"/>
  <c r="BK30" i="4"/>
  <c r="BJ30" i="4"/>
  <c r="CN30" i="4" s="1"/>
  <c r="BI30" i="4"/>
  <c r="BH30" i="4"/>
  <c r="BG30" i="4"/>
  <c r="BF30" i="4"/>
  <c r="BE30" i="4"/>
  <c r="BB30" i="4"/>
  <c r="CO30" i="4" s="1"/>
  <c r="BA30" i="4"/>
  <c r="AZ30" i="4"/>
  <c r="AY30" i="4"/>
  <c r="AX30" i="4"/>
  <c r="AW30" i="4"/>
  <c r="AV30" i="4"/>
  <c r="BT29" i="4"/>
  <c r="BS29" i="4"/>
  <c r="BR29" i="4"/>
  <c r="BQ29" i="4"/>
  <c r="BP29" i="4"/>
  <c r="BO29" i="4"/>
  <c r="BN29" i="4"/>
  <c r="BK29" i="4"/>
  <c r="BJ29" i="4"/>
  <c r="CN29" i="4" s="1"/>
  <c r="BI29" i="4"/>
  <c r="BH29" i="4"/>
  <c r="BG29" i="4"/>
  <c r="CK29" i="4" s="1"/>
  <c r="BF29" i="4"/>
  <c r="BE29" i="4"/>
  <c r="BB29" i="4"/>
  <c r="BA29" i="4"/>
  <c r="AZ29" i="4"/>
  <c r="AY29" i="4"/>
  <c r="CL29" i="4" s="1"/>
  <c r="AX29" i="4"/>
  <c r="AW29" i="4"/>
  <c r="AV29" i="4"/>
  <c r="BT28" i="4"/>
  <c r="BS28" i="4"/>
  <c r="BR28" i="4"/>
  <c r="BQ28" i="4"/>
  <c r="BP28" i="4"/>
  <c r="BO28" i="4"/>
  <c r="BN28" i="4"/>
  <c r="BK28" i="4"/>
  <c r="BJ28" i="4"/>
  <c r="BI28" i="4"/>
  <c r="BH28" i="4"/>
  <c r="BG28" i="4"/>
  <c r="BF28" i="4"/>
  <c r="BE28" i="4"/>
  <c r="BB28" i="4"/>
  <c r="BA28" i="4"/>
  <c r="AZ28" i="4"/>
  <c r="AY28" i="4"/>
  <c r="AX28" i="4"/>
  <c r="AW28" i="4"/>
  <c r="AV28" i="4"/>
  <c r="CI28" i="4" s="1"/>
  <c r="BT27" i="4"/>
  <c r="BS27" i="4"/>
  <c r="BR27" i="4"/>
  <c r="BR119" i="4" s="1"/>
  <c r="BQ27" i="4"/>
  <c r="BP27" i="4"/>
  <c r="BO27" i="4"/>
  <c r="BN27" i="4"/>
  <c r="BK27" i="4"/>
  <c r="BJ27" i="4"/>
  <c r="BI27" i="4"/>
  <c r="BH27" i="4"/>
  <c r="BG27" i="4"/>
  <c r="BF27" i="4"/>
  <c r="BE27" i="4"/>
  <c r="BB27" i="4"/>
  <c r="BA27" i="4"/>
  <c r="AZ27" i="4"/>
  <c r="AY27" i="4"/>
  <c r="AX27" i="4"/>
  <c r="AW27" i="4"/>
  <c r="AV27" i="4"/>
  <c r="BT26" i="4"/>
  <c r="BS26" i="4"/>
  <c r="BR26" i="4"/>
  <c r="BQ26" i="4"/>
  <c r="BP26" i="4"/>
  <c r="BO26" i="4"/>
  <c r="BN26" i="4"/>
  <c r="BK26" i="4"/>
  <c r="BJ26" i="4"/>
  <c r="BI26" i="4"/>
  <c r="BH26" i="4"/>
  <c r="BG26" i="4"/>
  <c r="BF26" i="4"/>
  <c r="BE26" i="4"/>
  <c r="BB26" i="4"/>
  <c r="BA26" i="4"/>
  <c r="AZ26" i="4"/>
  <c r="AY26" i="4"/>
  <c r="AX26" i="4"/>
  <c r="AW26" i="4"/>
  <c r="AV26" i="4"/>
  <c r="BT25" i="4"/>
  <c r="BS25" i="4"/>
  <c r="BR25" i="4"/>
  <c r="BQ25" i="4"/>
  <c r="BP25" i="4"/>
  <c r="BO25" i="4"/>
  <c r="BN25" i="4"/>
  <c r="BK25" i="4"/>
  <c r="CO25" i="4" s="1"/>
  <c r="BJ25" i="4"/>
  <c r="BI25" i="4"/>
  <c r="BH25" i="4"/>
  <c r="BG25" i="4"/>
  <c r="BF25" i="4"/>
  <c r="BE25" i="4"/>
  <c r="BB25" i="4"/>
  <c r="BA25" i="4"/>
  <c r="AZ25" i="4"/>
  <c r="AY25" i="4"/>
  <c r="AX25" i="4"/>
  <c r="AW25" i="4"/>
  <c r="AV25" i="4"/>
  <c r="BT24" i="4"/>
  <c r="BS24" i="4"/>
  <c r="BR24" i="4"/>
  <c r="BQ24" i="4"/>
  <c r="BP24" i="4"/>
  <c r="BO24" i="4"/>
  <c r="BN24" i="4"/>
  <c r="BK24" i="4"/>
  <c r="BJ24" i="4"/>
  <c r="BI24" i="4"/>
  <c r="BH24" i="4"/>
  <c r="CL24" i="4" s="1"/>
  <c r="BG24" i="4"/>
  <c r="BF24" i="4"/>
  <c r="BE24" i="4"/>
  <c r="BB24" i="4"/>
  <c r="BA24" i="4"/>
  <c r="AZ24" i="4"/>
  <c r="CM24" i="4" s="1"/>
  <c r="AY24" i="4"/>
  <c r="AX24" i="4"/>
  <c r="AW24" i="4"/>
  <c r="AV24" i="4"/>
  <c r="BT23" i="4"/>
  <c r="BS23" i="4"/>
  <c r="BR23" i="4"/>
  <c r="BQ23" i="4"/>
  <c r="BP23" i="4"/>
  <c r="BO23" i="4"/>
  <c r="BN23" i="4"/>
  <c r="BK23" i="4"/>
  <c r="BJ23" i="4"/>
  <c r="BI23" i="4"/>
  <c r="BH23" i="4"/>
  <c r="BG23" i="4"/>
  <c r="BF23" i="4"/>
  <c r="BE23" i="4"/>
  <c r="BB23" i="4"/>
  <c r="BA23" i="4"/>
  <c r="AZ23" i="4"/>
  <c r="AY23" i="4"/>
  <c r="AX23" i="4"/>
  <c r="AW23" i="4"/>
  <c r="CJ23" i="4" s="1"/>
  <c r="AV23" i="4"/>
  <c r="BT22" i="4"/>
  <c r="BS22" i="4"/>
  <c r="BR22" i="4"/>
  <c r="BQ22" i="4"/>
  <c r="BP22" i="4"/>
  <c r="BO22" i="4"/>
  <c r="BN22" i="4"/>
  <c r="BK22" i="4"/>
  <c r="BJ22" i="4"/>
  <c r="CN22" i="4" s="1"/>
  <c r="BI22" i="4"/>
  <c r="BH22" i="4"/>
  <c r="BG22" i="4"/>
  <c r="BF22" i="4"/>
  <c r="BE22" i="4"/>
  <c r="BB22" i="4"/>
  <c r="CO22" i="4" s="1"/>
  <c r="BA22" i="4"/>
  <c r="AZ22" i="4"/>
  <c r="AY22" i="4"/>
  <c r="CL22" i="4" s="1"/>
  <c r="AX22" i="4"/>
  <c r="AW22" i="4"/>
  <c r="AV22" i="4"/>
  <c r="BT21" i="4"/>
  <c r="BS21" i="4"/>
  <c r="BR21" i="4"/>
  <c r="BQ21" i="4"/>
  <c r="BP21" i="4"/>
  <c r="BO21" i="4"/>
  <c r="BN21" i="4"/>
  <c r="BK21" i="4"/>
  <c r="BJ21" i="4"/>
  <c r="BI21" i="4"/>
  <c r="BH21" i="4"/>
  <c r="BG21" i="4"/>
  <c r="CK21" i="4" s="1"/>
  <c r="BF21" i="4"/>
  <c r="BE21" i="4"/>
  <c r="BB21" i="4"/>
  <c r="BA21" i="4"/>
  <c r="AZ21" i="4"/>
  <c r="AY21" i="4"/>
  <c r="AX21" i="4"/>
  <c r="AW21" i="4"/>
  <c r="AV21" i="4"/>
  <c r="BT20" i="4"/>
  <c r="BS20" i="4"/>
  <c r="BR20" i="4"/>
  <c r="BQ20" i="4"/>
  <c r="BP20" i="4"/>
  <c r="BO20" i="4"/>
  <c r="BN20" i="4"/>
  <c r="BK20" i="4"/>
  <c r="BJ20" i="4"/>
  <c r="BI20" i="4"/>
  <c r="BH20" i="4"/>
  <c r="BG20" i="4"/>
  <c r="BF20" i="4"/>
  <c r="BE20" i="4"/>
  <c r="BB20" i="4"/>
  <c r="BA20" i="4"/>
  <c r="CN20" i="4" s="1"/>
  <c r="AZ20" i="4"/>
  <c r="AY20" i="4"/>
  <c r="AX20" i="4"/>
  <c r="AW20" i="4"/>
  <c r="AV20" i="4"/>
  <c r="CI20" i="4" s="1"/>
  <c r="BT19" i="4"/>
  <c r="BS19" i="4"/>
  <c r="BR19" i="4"/>
  <c r="BR117" i="4" s="1"/>
  <c r="BQ19" i="4"/>
  <c r="BP19" i="4"/>
  <c r="BO19" i="4"/>
  <c r="BN19" i="4"/>
  <c r="BK19" i="4"/>
  <c r="BJ19" i="4"/>
  <c r="BI19" i="4"/>
  <c r="CM19" i="4" s="1"/>
  <c r="BH19" i="4"/>
  <c r="BG19" i="4"/>
  <c r="BF19" i="4"/>
  <c r="BE19" i="4"/>
  <c r="BB19" i="4"/>
  <c r="BA19" i="4"/>
  <c r="CN19" i="4" s="1"/>
  <c r="AZ19" i="4"/>
  <c r="AY19" i="4"/>
  <c r="AX19" i="4"/>
  <c r="AW19" i="4"/>
  <c r="AV19" i="4"/>
  <c r="BT18" i="4"/>
  <c r="BS18" i="4"/>
  <c r="BR18" i="4"/>
  <c r="BQ18" i="4"/>
  <c r="BP18" i="4"/>
  <c r="BO18" i="4"/>
  <c r="BN18" i="4"/>
  <c r="BK18" i="4"/>
  <c r="BJ18" i="4"/>
  <c r="BI18" i="4"/>
  <c r="BH18" i="4"/>
  <c r="BG18" i="4"/>
  <c r="BF18" i="4"/>
  <c r="BE18" i="4"/>
  <c r="BB18" i="4"/>
  <c r="BA18" i="4"/>
  <c r="AZ18" i="4"/>
  <c r="AY18" i="4"/>
  <c r="AX18" i="4"/>
  <c r="CK18" i="4" s="1"/>
  <c r="AW18" i="4"/>
  <c r="AV18" i="4"/>
  <c r="BT17" i="4"/>
  <c r="BS17" i="4"/>
  <c r="BR17" i="4"/>
  <c r="BQ17" i="4"/>
  <c r="BP17" i="4"/>
  <c r="BO17" i="4"/>
  <c r="BN17" i="4"/>
  <c r="BK17" i="4"/>
  <c r="CO17" i="4" s="1"/>
  <c r="BJ17" i="4"/>
  <c r="BI17" i="4"/>
  <c r="BH17" i="4"/>
  <c r="BG17" i="4"/>
  <c r="BF17" i="4"/>
  <c r="BE17" i="4"/>
  <c r="BB17" i="4"/>
  <c r="BA17" i="4"/>
  <c r="AZ17" i="4"/>
  <c r="AY17" i="4"/>
  <c r="AX17" i="4"/>
  <c r="AW17" i="4"/>
  <c r="AV17" i="4"/>
  <c r="BT16" i="4"/>
  <c r="BS16" i="4"/>
  <c r="BR16" i="4"/>
  <c r="BQ16" i="4"/>
  <c r="BP16" i="4"/>
  <c r="BO16" i="4"/>
  <c r="BN16" i="4"/>
  <c r="BK16" i="4"/>
  <c r="CO16" i="4" s="1"/>
  <c r="BJ16" i="4"/>
  <c r="BI16" i="4"/>
  <c r="BH16" i="4"/>
  <c r="CL16" i="4" s="1"/>
  <c r="BG16" i="4"/>
  <c r="BF16" i="4"/>
  <c r="BE16" i="4"/>
  <c r="BB16" i="4"/>
  <c r="BA16" i="4"/>
  <c r="AZ16" i="4"/>
  <c r="CM16" i="4" s="1"/>
  <c r="AY16" i="4"/>
  <c r="AX16" i="4"/>
  <c r="AW16" i="4"/>
  <c r="AV16" i="4"/>
  <c r="BT15" i="4"/>
  <c r="BS15" i="4"/>
  <c r="BR15" i="4"/>
  <c r="BQ15" i="4"/>
  <c r="BP15" i="4"/>
  <c r="BO15" i="4"/>
  <c r="BN15" i="4"/>
  <c r="BK15" i="4"/>
  <c r="BJ15" i="4"/>
  <c r="BI15" i="4"/>
  <c r="BH15" i="4"/>
  <c r="CL15" i="4" s="1"/>
  <c r="BG15" i="4"/>
  <c r="BF15" i="4"/>
  <c r="BE15" i="4"/>
  <c r="CI15" i="4" s="1"/>
  <c r="BB15" i="4"/>
  <c r="BA15" i="4"/>
  <c r="AZ15" i="4"/>
  <c r="AY15" i="4"/>
  <c r="AX15" i="4"/>
  <c r="AW15" i="4"/>
  <c r="CJ15" i="4" s="1"/>
  <c r="AV15" i="4"/>
  <c r="BT14" i="4"/>
  <c r="BS14" i="4"/>
  <c r="BR14" i="4"/>
  <c r="BQ14" i="4"/>
  <c r="BP14" i="4"/>
  <c r="BO14" i="4"/>
  <c r="BN14" i="4"/>
  <c r="BK14" i="4"/>
  <c r="BJ14" i="4"/>
  <c r="CN14" i="4" s="1"/>
  <c r="BI14" i="4"/>
  <c r="BH14" i="4"/>
  <c r="BG14" i="4"/>
  <c r="BF14" i="4"/>
  <c r="BE14" i="4"/>
  <c r="BB14" i="4"/>
  <c r="CO14" i="4" s="1"/>
  <c r="BA14" i="4"/>
  <c r="AZ14" i="4"/>
  <c r="AY14" i="4"/>
  <c r="CL14" i="4" s="1"/>
  <c r="AX14" i="4"/>
  <c r="AW14" i="4"/>
  <c r="AV14" i="4"/>
  <c r="X14" i="4"/>
  <c r="W14" i="4"/>
  <c r="V14" i="4"/>
  <c r="U14" i="4"/>
  <c r="T14" i="4"/>
  <c r="S14" i="4"/>
  <c r="R14" i="4"/>
  <c r="Q14" i="4"/>
  <c r="P14" i="4"/>
  <c r="O14" i="4"/>
  <c r="O1" i="4" s="1"/>
  <c r="N14" i="4"/>
  <c r="M14" i="4"/>
  <c r="L14" i="4"/>
  <c r="K14" i="4"/>
  <c r="BT13" i="4"/>
  <c r="BS13" i="4"/>
  <c r="BR13" i="4"/>
  <c r="BQ13" i="4"/>
  <c r="BP13" i="4"/>
  <c r="BO13" i="4"/>
  <c r="BN13" i="4"/>
  <c r="BK13" i="4"/>
  <c r="BJ13" i="4"/>
  <c r="BI13" i="4"/>
  <c r="BH13" i="4"/>
  <c r="BG13" i="4"/>
  <c r="BF13" i="4"/>
  <c r="BE13" i="4"/>
  <c r="BB13" i="4"/>
  <c r="BA13" i="4"/>
  <c r="AZ13" i="4"/>
  <c r="AY13" i="4"/>
  <c r="AX13" i="4"/>
  <c r="AW13" i="4"/>
  <c r="AV13" i="4"/>
  <c r="AF13" i="4"/>
  <c r="AE13" i="4"/>
  <c r="AD13" i="4"/>
  <c r="AC13" i="4"/>
  <c r="AB13" i="4"/>
  <c r="AB9" i="4" s="1"/>
  <c r="AA13" i="4"/>
  <c r="X13" i="4"/>
  <c r="X1" i="4" s="1"/>
  <c r="W13" i="4"/>
  <c r="V13" i="4"/>
  <c r="U13" i="4"/>
  <c r="U9" i="4" s="1"/>
  <c r="T13" i="4"/>
  <c r="S13" i="4"/>
  <c r="R13" i="4"/>
  <c r="Q13" i="4"/>
  <c r="P13" i="4"/>
  <c r="O13" i="4"/>
  <c r="N13" i="4"/>
  <c r="M13" i="4"/>
  <c r="L13" i="4"/>
  <c r="K13" i="4"/>
  <c r="BT12" i="4"/>
  <c r="BS12" i="4"/>
  <c r="BR12" i="4"/>
  <c r="BQ12" i="4"/>
  <c r="BP12" i="4"/>
  <c r="BO12" i="4"/>
  <c r="BN12" i="4"/>
  <c r="BK12" i="4"/>
  <c r="BJ12" i="4"/>
  <c r="BI12" i="4"/>
  <c r="CM12" i="4" s="1"/>
  <c r="BH12" i="4"/>
  <c r="BG12" i="4"/>
  <c r="BF12" i="4"/>
  <c r="BE12" i="4"/>
  <c r="BB12" i="4"/>
  <c r="BA12" i="4"/>
  <c r="AZ12" i="4"/>
  <c r="AY12" i="4"/>
  <c r="AX12" i="4"/>
  <c r="AW12" i="4"/>
  <c r="AV12" i="4"/>
  <c r="AU12" i="4"/>
  <c r="AU13" i="4" s="1"/>
  <c r="AU14" i="4" s="1"/>
  <c r="BT11" i="4"/>
  <c r="BS11" i="4"/>
  <c r="BR11" i="4"/>
  <c r="BQ11" i="4"/>
  <c r="BP11" i="4"/>
  <c r="BO11" i="4"/>
  <c r="BN11" i="4"/>
  <c r="BK11" i="4"/>
  <c r="BJ11" i="4"/>
  <c r="BI11" i="4"/>
  <c r="BH11" i="4"/>
  <c r="BG11" i="4"/>
  <c r="BF11" i="4"/>
  <c r="BE11" i="4"/>
  <c r="BD11" i="4"/>
  <c r="BD115" i="4"/>
  <c r="BB11" i="4"/>
  <c r="BA11" i="4"/>
  <c r="AZ11" i="4"/>
  <c r="AY11" i="4"/>
  <c r="AX11" i="4"/>
  <c r="AW11" i="4"/>
  <c r="AV11" i="4"/>
  <c r="AV9" i="4"/>
  <c r="BZ9" i="4" s="1"/>
  <c r="D4" i="4"/>
  <c r="D3" i="4"/>
  <c r="AU115" i="3"/>
  <c r="BT106" i="3"/>
  <c r="BS106" i="3"/>
  <c r="BR106" i="3"/>
  <c r="BQ106" i="3"/>
  <c r="BP106" i="3"/>
  <c r="BP138" i="3" s="1"/>
  <c r="BO106" i="3"/>
  <c r="BN106" i="3"/>
  <c r="BK106" i="3"/>
  <c r="BJ106" i="3"/>
  <c r="BI106" i="3"/>
  <c r="BH106" i="3"/>
  <c r="BG106" i="3"/>
  <c r="BF106" i="3"/>
  <c r="BE106" i="3"/>
  <c r="BB106" i="3"/>
  <c r="BA106" i="3"/>
  <c r="AZ106" i="3"/>
  <c r="AY106" i="3"/>
  <c r="AX106" i="3"/>
  <c r="AW106" i="3"/>
  <c r="BT105" i="3"/>
  <c r="BT138" i="3" s="1"/>
  <c r="BS105" i="3"/>
  <c r="BR105" i="3"/>
  <c r="BQ105" i="3"/>
  <c r="BP105" i="3"/>
  <c r="BO105" i="3"/>
  <c r="BN105" i="3"/>
  <c r="BK105" i="3"/>
  <c r="BJ105" i="3"/>
  <c r="CN105" i="3" s="1"/>
  <c r="BI105" i="3"/>
  <c r="BH105" i="3"/>
  <c r="BG105" i="3"/>
  <c r="BF105" i="3"/>
  <c r="CJ105" i="3" s="1"/>
  <c r="BE105" i="3"/>
  <c r="BB105" i="3"/>
  <c r="BA105" i="3"/>
  <c r="AZ105" i="3"/>
  <c r="AZ138" i="3" s="1"/>
  <c r="AY105" i="3"/>
  <c r="AX105" i="3"/>
  <c r="AW105" i="3"/>
  <c r="AV105" i="3"/>
  <c r="BT104" i="3"/>
  <c r="BS104" i="3"/>
  <c r="BR104" i="3"/>
  <c r="BQ104" i="3"/>
  <c r="BP104" i="3"/>
  <c r="BO104" i="3"/>
  <c r="BN104" i="3"/>
  <c r="BK104" i="3"/>
  <c r="BJ104" i="3"/>
  <c r="BI104" i="3"/>
  <c r="CM104" i="3" s="1"/>
  <c r="BH104" i="3"/>
  <c r="BG104" i="3"/>
  <c r="BF104" i="3"/>
  <c r="BE104" i="3"/>
  <c r="BB104" i="3"/>
  <c r="BA104" i="3"/>
  <c r="CN104" i="3" s="1"/>
  <c r="AZ104" i="3"/>
  <c r="AY104" i="3"/>
  <c r="AX104" i="3"/>
  <c r="AW104" i="3"/>
  <c r="AV104" i="3"/>
  <c r="BT103" i="3"/>
  <c r="BS103" i="3"/>
  <c r="BR103" i="3"/>
  <c r="BQ103" i="3"/>
  <c r="BP103" i="3"/>
  <c r="BO103" i="3"/>
  <c r="BN103" i="3"/>
  <c r="BK103" i="3"/>
  <c r="BJ103" i="3"/>
  <c r="BI103" i="3"/>
  <c r="CM103" i="3" s="1"/>
  <c r="BH103" i="3"/>
  <c r="BG103" i="3"/>
  <c r="BF103" i="3"/>
  <c r="BE103" i="3"/>
  <c r="BB103" i="3"/>
  <c r="CO103" i="3" s="1"/>
  <c r="BK138" i="3" s="1"/>
  <c r="BA103" i="3"/>
  <c r="AZ103" i="3"/>
  <c r="AY103" i="3"/>
  <c r="AX103" i="3"/>
  <c r="AW103" i="3"/>
  <c r="AV103" i="3"/>
  <c r="CI103" i="3" s="1"/>
  <c r="BT102" i="3"/>
  <c r="BS102" i="3"/>
  <c r="BS137" i="3" s="1"/>
  <c r="BR102" i="3"/>
  <c r="BQ102" i="3"/>
  <c r="BP102" i="3"/>
  <c r="BO102" i="3"/>
  <c r="BN102" i="3"/>
  <c r="BK102" i="3"/>
  <c r="BJ102" i="3"/>
  <c r="BI102" i="3"/>
  <c r="CM102" i="3" s="1"/>
  <c r="BH102" i="3"/>
  <c r="BG102" i="3"/>
  <c r="BF102" i="3"/>
  <c r="BE102" i="3"/>
  <c r="BB102" i="3"/>
  <c r="BA102" i="3"/>
  <c r="CN102" i="3" s="1"/>
  <c r="AZ102" i="3"/>
  <c r="AY102" i="3"/>
  <c r="CL102" i="3" s="1"/>
  <c r="AX102" i="3"/>
  <c r="AW102" i="3"/>
  <c r="AV102" i="3"/>
  <c r="BT101" i="3"/>
  <c r="BS101" i="3"/>
  <c r="BR101" i="3"/>
  <c r="BQ101" i="3"/>
  <c r="BP101" i="3"/>
  <c r="BP137" i="3" s="1"/>
  <c r="BO101" i="3"/>
  <c r="BN101" i="3"/>
  <c r="BK101" i="3"/>
  <c r="BJ101" i="3"/>
  <c r="BI101" i="3"/>
  <c r="BH101" i="3"/>
  <c r="BG101" i="3"/>
  <c r="BF101" i="3"/>
  <c r="BE101" i="3"/>
  <c r="BB101" i="3"/>
  <c r="BA101" i="3"/>
  <c r="AZ101" i="3"/>
  <c r="CM101" i="3" s="1"/>
  <c r="AY101" i="3"/>
  <c r="AX101" i="3"/>
  <c r="CK101" i="3" s="1"/>
  <c r="AW101" i="3"/>
  <c r="AV101" i="3"/>
  <c r="CI101" i="3" s="1"/>
  <c r="BT100" i="3"/>
  <c r="BS100" i="3"/>
  <c r="BR100" i="3"/>
  <c r="BQ100" i="3"/>
  <c r="BP100" i="3"/>
  <c r="BO100" i="3"/>
  <c r="BW100" i="3" s="1"/>
  <c r="BN100" i="3"/>
  <c r="BK100" i="3"/>
  <c r="CO100" i="3" s="1"/>
  <c r="BJ100" i="3"/>
  <c r="BI100" i="3"/>
  <c r="BH100" i="3"/>
  <c r="BG100" i="3"/>
  <c r="BF100" i="3"/>
  <c r="BE100" i="3"/>
  <c r="BB100" i="3"/>
  <c r="BA100" i="3"/>
  <c r="CN100" i="3" s="1"/>
  <c r="AZ100" i="3"/>
  <c r="AY100" i="3"/>
  <c r="AX100" i="3"/>
  <c r="AW100" i="3"/>
  <c r="CJ100" i="3" s="1"/>
  <c r="AV100" i="3"/>
  <c r="BT99" i="3"/>
  <c r="BS99" i="3"/>
  <c r="BR99" i="3"/>
  <c r="BR137" i="3" s="1"/>
  <c r="BQ99" i="3"/>
  <c r="BP99" i="3"/>
  <c r="BO99" i="3"/>
  <c r="BN99" i="3"/>
  <c r="BK99" i="3"/>
  <c r="BJ99" i="3"/>
  <c r="CN99" i="3" s="1"/>
  <c r="BI99" i="3"/>
  <c r="BH99" i="3"/>
  <c r="BG99" i="3"/>
  <c r="BF99" i="3"/>
  <c r="BE99" i="3"/>
  <c r="CI99" i="3" s="1"/>
  <c r="BB99" i="3"/>
  <c r="BA99" i="3"/>
  <c r="AZ99" i="3"/>
  <c r="AY99" i="3"/>
  <c r="AX99" i="3"/>
  <c r="AX137" i="3" s="1"/>
  <c r="AW99" i="3"/>
  <c r="AV99" i="3"/>
  <c r="BT98" i="3"/>
  <c r="BS98" i="3"/>
  <c r="BR98" i="3"/>
  <c r="BQ98" i="3"/>
  <c r="BP98" i="3"/>
  <c r="BO98" i="3"/>
  <c r="BN98" i="3"/>
  <c r="BK98" i="3"/>
  <c r="BJ98" i="3"/>
  <c r="CN98" i="3" s="1"/>
  <c r="BI98" i="3"/>
  <c r="BH98" i="3"/>
  <c r="BG98" i="3"/>
  <c r="BF98" i="3"/>
  <c r="BE98" i="3"/>
  <c r="CI98" i="3" s="1"/>
  <c r="BB98" i="3"/>
  <c r="BA98" i="3"/>
  <c r="AZ98" i="3"/>
  <c r="AY98" i="3"/>
  <c r="AX98" i="3"/>
  <c r="AW98" i="3"/>
  <c r="CJ98" i="3" s="1"/>
  <c r="AV98" i="3"/>
  <c r="BT97" i="3"/>
  <c r="BT136" i="3" s="1"/>
  <c r="BS97" i="3"/>
  <c r="BR97" i="3"/>
  <c r="BQ97" i="3"/>
  <c r="BP97" i="3"/>
  <c r="BO97" i="3"/>
  <c r="BN97" i="3"/>
  <c r="BK97" i="3"/>
  <c r="BJ97" i="3"/>
  <c r="CN97" i="3" s="1"/>
  <c r="BI97" i="3"/>
  <c r="BH97" i="3"/>
  <c r="BG97" i="3"/>
  <c r="BF97" i="3"/>
  <c r="CJ97" i="3" s="1"/>
  <c r="BE97" i="3"/>
  <c r="BB97" i="3"/>
  <c r="CO97" i="3" s="1"/>
  <c r="BA97" i="3"/>
  <c r="AZ97" i="3"/>
  <c r="CM97" i="3" s="1"/>
  <c r="AY97" i="3"/>
  <c r="AX97" i="3"/>
  <c r="AW97" i="3"/>
  <c r="AV97" i="3"/>
  <c r="CI97" i="3" s="1"/>
  <c r="BT96" i="3"/>
  <c r="BS96" i="3"/>
  <c r="BR96" i="3"/>
  <c r="BQ96" i="3"/>
  <c r="BQ136" i="3" s="1"/>
  <c r="BP96" i="3"/>
  <c r="BO96" i="3"/>
  <c r="BN96" i="3"/>
  <c r="BK96" i="3"/>
  <c r="BJ96" i="3"/>
  <c r="BI96" i="3"/>
  <c r="BH96" i="3"/>
  <c r="BG96" i="3"/>
  <c r="BF96" i="3"/>
  <c r="BE96" i="3"/>
  <c r="BB96" i="3"/>
  <c r="BA96" i="3"/>
  <c r="CN96" i="3" s="1"/>
  <c r="AZ96" i="3"/>
  <c r="AY96" i="3"/>
  <c r="AX96" i="3"/>
  <c r="AW96" i="3"/>
  <c r="AV96" i="3"/>
  <c r="BT95" i="3"/>
  <c r="BS95" i="3"/>
  <c r="BR95" i="3"/>
  <c r="BQ95" i="3"/>
  <c r="BP95" i="3"/>
  <c r="BO95" i="3"/>
  <c r="BN95" i="3"/>
  <c r="BK95" i="3"/>
  <c r="BJ95" i="3"/>
  <c r="BI95" i="3"/>
  <c r="BH95" i="3"/>
  <c r="BG95" i="3"/>
  <c r="BF95" i="3"/>
  <c r="CJ95" i="3" s="1"/>
  <c r="BE95" i="3"/>
  <c r="BB95" i="3"/>
  <c r="CO95" i="3" s="1"/>
  <c r="BA95" i="3"/>
  <c r="AZ95" i="3"/>
  <c r="AY95" i="3"/>
  <c r="AX95" i="3"/>
  <c r="CK95" i="3" s="1"/>
  <c r="AW95" i="3"/>
  <c r="AV95" i="3"/>
  <c r="BT94" i="3"/>
  <c r="BS94" i="3"/>
  <c r="BS135" i="3" s="1"/>
  <c r="BR94" i="3"/>
  <c r="BQ94" i="3"/>
  <c r="BP94" i="3"/>
  <c r="BO94" i="3"/>
  <c r="BN94" i="3"/>
  <c r="BK94" i="3"/>
  <c r="CO94" i="3" s="1"/>
  <c r="BJ94" i="3"/>
  <c r="BI94" i="3"/>
  <c r="BH94" i="3"/>
  <c r="BG94" i="3"/>
  <c r="BF94" i="3"/>
  <c r="BE94" i="3"/>
  <c r="BB94" i="3"/>
  <c r="BA94" i="3"/>
  <c r="CN94" i="3" s="1"/>
  <c r="AZ94" i="3"/>
  <c r="AY94" i="3"/>
  <c r="CL94" i="3" s="1"/>
  <c r="AX94" i="3"/>
  <c r="AW94" i="3"/>
  <c r="AV94" i="3"/>
  <c r="BT93" i="3"/>
  <c r="BS93" i="3"/>
  <c r="BR93" i="3"/>
  <c r="BQ93" i="3"/>
  <c r="BP93" i="3"/>
  <c r="BP135" i="3" s="1"/>
  <c r="BO93" i="3"/>
  <c r="BN93" i="3"/>
  <c r="BK93" i="3"/>
  <c r="BJ93" i="3"/>
  <c r="BI93" i="3"/>
  <c r="BH93" i="3"/>
  <c r="BG93" i="3"/>
  <c r="BF93" i="3"/>
  <c r="CJ93" i="3" s="1"/>
  <c r="BE93" i="3"/>
  <c r="BB93" i="3"/>
  <c r="BA93" i="3"/>
  <c r="AZ93" i="3"/>
  <c r="CM93" i="3" s="1"/>
  <c r="AY93" i="3"/>
  <c r="AX93" i="3"/>
  <c r="AW93" i="3"/>
  <c r="AV93" i="3"/>
  <c r="BT92" i="3"/>
  <c r="BS92" i="3"/>
  <c r="BR92" i="3"/>
  <c r="BQ92" i="3"/>
  <c r="BP92" i="3"/>
  <c r="BO92" i="3"/>
  <c r="BN92" i="3"/>
  <c r="BK92" i="3"/>
  <c r="BJ92" i="3"/>
  <c r="BI92" i="3"/>
  <c r="BH92" i="3"/>
  <c r="BG92" i="3"/>
  <c r="BF92" i="3"/>
  <c r="BE92" i="3"/>
  <c r="BB92" i="3"/>
  <c r="BA92" i="3"/>
  <c r="CN92" i="3" s="1"/>
  <c r="AZ92" i="3"/>
  <c r="AY92" i="3"/>
  <c r="AX92" i="3"/>
  <c r="AW92" i="3"/>
  <c r="CJ92" i="3" s="1"/>
  <c r="AV92" i="3"/>
  <c r="BT91" i="3"/>
  <c r="BS91" i="3"/>
  <c r="BR91" i="3"/>
  <c r="BQ91" i="3"/>
  <c r="BP91" i="3"/>
  <c r="BO91" i="3"/>
  <c r="BN91" i="3"/>
  <c r="BK91" i="3"/>
  <c r="BJ91" i="3"/>
  <c r="BI91" i="3"/>
  <c r="BH91" i="3"/>
  <c r="BG91" i="3"/>
  <c r="BF91" i="3"/>
  <c r="BE91" i="3"/>
  <c r="CI91" i="3" s="1"/>
  <c r="BB91" i="3"/>
  <c r="CO91" i="3" s="1"/>
  <c r="BA91" i="3"/>
  <c r="AZ91" i="3"/>
  <c r="CM91" i="3" s="1"/>
  <c r="AY91" i="3"/>
  <c r="AX91" i="3"/>
  <c r="AW91" i="3"/>
  <c r="AV91" i="3"/>
  <c r="BT90" i="3"/>
  <c r="BS90" i="3"/>
  <c r="BR90" i="3"/>
  <c r="BQ90" i="3"/>
  <c r="BP90" i="3"/>
  <c r="BO90" i="3"/>
  <c r="BN90" i="3"/>
  <c r="BK90" i="3"/>
  <c r="BJ90" i="3"/>
  <c r="CN90" i="3" s="1"/>
  <c r="BI90" i="3"/>
  <c r="BH90" i="3"/>
  <c r="BG90" i="3"/>
  <c r="CK90" i="3" s="1"/>
  <c r="BF90" i="3"/>
  <c r="BE90" i="3"/>
  <c r="BB90" i="3"/>
  <c r="BA90" i="3"/>
  <c r="AZ90" i="3"/>
  <c r="AY90" i="3"/>
  <c r="CL90" i="3" s="1"/>
  <c r="AX90" i="3"/>
  <c r="AW90" i="3"/>
  <c r="CJ90" i="3" s="1"/>
  <c r="AV90" i="3"/>
  <c r="BT89" i="3"/>
  <c r="BS89" i="3"/>
  <c r="BR89" i="3"/>
  <c r="BQ89" i="3"/>
  <c r="BP89" i="3"/>
  <c r="BO89" i="3"/>
  <c r="BN89" i="3"/>
  <c r="BK89" i="3"/>
  <c r="BJ89" i="3"/>
  <c r="CN89" i="3" s="1"/>
  <c r="BI89" i="3"/>
  <c r="BH89" i="3"/>
  <c r="BG89" i="3"/>
  <c r="BF89" i="3"/>
  <c r="CJ89" i="3" s="1"/>
  <c r="BE89" i="3"/>
  <c r="BB89" i="3"/>
  <c r="BA89" i="3"/>
  <c r="AZ89" i="3"/>
  <c r="AZ134" i="3" s="1"/>
  <c r="AY89" i="3"/>
  <c r="AX89" i="3"/>
  <c r="AW89" i="3"/>
  <c r="AV89" i="3"/>
  <c r="BT88" i="3"/>
  <c r="BS88" i="3"/>
  <c r="BR88" i="3"/>
  <c r="BQ88" i="3"/>
  <c r="BQ134" i="3" s="1"/>
  <c r="BP88" i="3"/>
  <c r="BO88" i="3"/>
  <c r="BN88" i="3"/>
  <c r="BK88" i="3"/>
  <c r="CO88" i="3" s="1"/>
  <c r="BJ88" i="3"/>
  <c r="BI88" i="3"/>
  <c r="BH88" i="3"/>
  <c r="BG88" i="3"/>
  <c r="BF88" i="3"/>
  <c r="BE88" i="3"/>
  <c r="BB88" i="3"/>
  <c r="BA88" i="3"/>
  <c r="CN88" i="3" s="1"/>
  <c r="AZ88" i="3"/>
  <c r="AY88" i="3"/>
  <c r="CL88" i="3" s="1"/>
  <c r="AX88" i="3"/>
  <c r="AW88" i="3"/>
  <c r="AV88" i="3"/>
  <c r="BT87" i="3"/>
  <c r="BS87" i="3"/>
  <c r="BR87" i="3"/>
  <c r="BQ87" i="3"/>
  <c r="BP87" i="3"/>
  <c r="BO87" i="3"/>
  <c r="BN87" i="3"/>
  <c r="BN134" i="3" s="1"/>
  <c r="BK87" i="3"/>
  <c r="BJ87" i="3"/>
  <c r="BI87" i="3"/>
  <c r="BH87" i="3"/>
  <c r="CL87" i="3" s="1"/>
  <c r="BG87" i="3"/>
  <c r="BF87" i="3"/>
  <c r="BE87" i="3"/>
  <c r="BB87" i="3"/>
  <c r="CO87" i="3" s="1"/>
  <c r="BA87" i="3"/>
  <c r="AZ87" i="3"/>
  <c r="AY87" i="3"/>
  <c r="AX87" i="3"/>
  <c r="AX134" i="3" s="1"/>
  <c r="AW87" i="3"/>
  <c r="AV87" i="3"/>
  <c r="BT86" i="3"/>
  <c r="BS86" i="3"/>
  <c r="BS133" i="3" s="1"/>
  <c r="BR86" i="3"/>
  <c r="BQ86" i="3"/>
  <c r="BP86" i="3"/>
  <c r="BO86" i="3"/>
  <c r="BN86" i="3"/>
  <c r="BK86" i="3"/>
  <c r="CO86" i="3" s="1"/>
  <c r="BJ86" i="3"/>
  <c r="BI86" i="3"/>
  <c r="CM86" i="3" s="1"/>
  <c r="BH86" i="3"/>
  <c r="BG86" i="3"/>
  <c r="BF86" i="3"/>
  <c r="BE86" i="3"/>
  <c r="BB86" i="3"/>
  <c r="BA86" i="3"/>
  <c r="AZ86" i="3"/>
  <c r="AY86" i="3"/>
  <c r="CL86" i="3" s="1"/>
  <c r="AX86" i="3"/>
  <c r="AW86" i="3"/>
  <c r="AV86" i="3"/>
  <c r="BT85" i="3"/>
  <c r="BS85" i="3"/>
  <c r="BR85" i="3"/>
  <c r="BQ85" i="3"/>
  <c r="BP85" i="3"/>
  <c r="BP133" i="3" s="1"/>
  <c r="BO85" i="3"/>
  <c r="BN85" i="3"/>
  <c r="BK85" i="3"/>
  <c r="CO85" i="3" s="1"/>
  <c r="BJ85" i="3"/>
  <c r="BI85" i="3"/>
  <c r="BH85" i="3"/>
  <c r="CL85" i="3" s="1"/>
  <c r="BG85" i="3"/>
  <c r="BF85" i="3"/>
  <c r="CJ85" i="3" s="1"/>
  <c r="BE85" i="3"/>
  <c r="BB85" i="3"/>
  <c r="BA85" i="3"/>
  <c r="AZ85" i="3"/>
  <c r="AY85" i="3"/>
  <c r="AX85" i="3"/>
  <c r="AW85" i="3"/>
  <c r="AV85" i="3"/>
  <c r="CI85" i="3" s="1"/>
  <c r="BT84" i="3"/>
  <c r="BS84" i="3"/>
  <c r="BR84" i="3"/>
  <c r="BQ84" i="3"/>
  <c r="BP84" i="3"/>
  <c r="BO84" i="3"/>
  <c r="BN84" i="3"/>
  <c r="BK84" i="3"/>
  <c r="BJ84" i="3"/>
  <c r="BI84" i="3"/>
  <c r="BH84" i="3"/>
  <c r="CL84" i="3" s="1"/>
  <c r="BG84" i="3"/>
  <c r="BF84" i="3"/>
  <c r="BE84" i="3"/>
  <c r="BB84" i="3"/>
  <c r="BA84" i="3"/>
  <c r="AZ84" i="3"/>
  <c r="CM84" i="3" s="1"/>
  <c r="AY84" i="3"/>
  <c r="AX84" i="3"/>
  <c r="AW84" i="3"/>
  <c r="AV84" i="3"/>
  <c r="BT83" i="3"/>
  <c r="BS83" i="3"/>
  <c r="BR83" i="3"/>
  <c r="BQ83" i="3"/>
  <c r="BP83" i="3"/>
  <c r="BO83" i="3"/>
  <c r="BN83" i="3"/>
  <c r="BK83" i="3"/>
  <c r="BJ83" i="3"/>
  <c r="BI83" i="3"/>
  <c r="BH83" i="3"/>
  <c r="BG83" i="3"/>
  <c r="BF83" i="3"/>
  <c r="BE83" i="3"/>
  <c r="CI83" i="3" s="1"/>
  <c r="BB83" i="3"/>
  <c r="BA83" i="3"/>
  <c r="AZ83" i="3"/>
  <c r="CM83" i="3" s="1"/>
  <c r="AY83" i="3"/>
  <c r="AX83" i="3"/>
  <c r="AW83" i="3"/>
  <c r="AV83" i="3"/>
  <c r="BT82" i="3"/>
  <c r="BS82" i="3"/>
  <c r="BR82" i="3"/>
  <c r="BQ82" i="3"/>
  <c r="BP82" i="3"/>
  <c r="BO82" i="3"/>
  <c r="BN82" i="3"/>
  <c r="BK82" i="3"/>
  <c r="BJ82" i="3"/>
  <c r="CN82" i="3" s="1"/>
  <c r="BI82" i="3"/>
  <c r="BH82" i="3"/>
  <c r="BG82" i="3"/>
  <c r="BF82" i="3"/>
  <c r="BE82" i="3"/>
  <c r="BB82" i="3"/>
  <c r="BA82" i="3"/>
  <c r="AZ82" i="3"/>
  <c r="AY82" i="3"/>
  <c r="CL82" i="3" s="1"/>
  <c r="AX82" i="3"/>
  <c r="AW82" i="3"/>
  <c r="CJ82" i="3" s="1"/>
  <c r="AV82" i="3"/>
  <c r="BT81" i="3"/>
  <c r="BT132" i="3" s="1"/>
  <c r="BS81" i="3"/>
  <c r="BR81" i="3"/>
  <c r="BQ81" i="3"/>
  <c r="BP81" i="3"/>
  <c r="BO81" i="3"/>
  <c r="BN81" i="3"/>
  <c r="BK81" i="3"/>
  <c r="BJ81" i="3"/>
  <c r="BI81" i="3"/>
  <c r="BH81" i="3"/>
  <c r="BG81" i="3"/>
  <c r="BF81" i="3"/>
  <c r="BE81" i="3"/>
  <c r="BB81" i="3"/>
  <c r="BA81" i="3"/>
  <c r="AZ81" i="3"/>
  <c r="CM81" i="3" s="1"/>
  <c r="AY81" i="3"/>
  <c r="AX81" i="3"/>
  <c r="AW81" i="3"/>
  <c r="AV81" i="3"/>
  <c r="CI81" i="3" s="1"/>
  <c r="BT80" i="3"/>
  <c r="BS80" i="3"/>
  <c r="BR80" i="3"/>
  <c r="BQ80" i="3"/>
  <c r="BQ132" i="3" s="1"/>
  <c r="BP80" i="3"/>
  <c r="BO80" i="3"/>
  <c r="BN80" i="3"/>
  <c r="BK80" i="3"/>
  <c r="BJ80" i="3"/>
  <c r="BI80" i="3"/>
  <c r="CM80" i="3" s="1"/>
  <c r="BH80" i="3"/>
  <c r="BG80" i="3"/>
  <c r="BF80" i="3"/>
  <c r="BE80" i="3"/>
  <c r="BB80" i="3"/>
  <c r="BA80" i="3"/>
  <c r="CN80" i="3" s="1"/>
  <c r="AZ80" i="3"/>
  <c r="AY80" i="3"/>
  <c r="AX80" i="3"/>
  <c r="AW80" i="3"/>
  <c r="CJ80" i="3" s="1"/>
  <c r="AV80" i="3"/>
  <c r="BT79" i="3"/>
  <c r="BS79" i="3"/>
  <c r="BR79" i="3"/>
  <c r="BQ79" i="3"/>
  <c r="BP79" i="3"/>
  <c r="BO79" i="3"/>
  <c r="BN79" i="3"/>
  <c r="BK79" i="3"/>
  <c r="BJ79" i="3"/>
  <c r="BI79" i="3"/>
  <c r="CM79" i="3" s="1"/>
  <c r="BH79" i="3"/>
  <c r="BG79" i="3"/>
  <c r="BF79" i="3"/>
  <c r="BE79" i="3"/>
  <c r="BB79" i="3"/>
  <c r="BB132" i="3" s="1"/>
  <c r="BA79" i="3"/>
  <c r="AZ79" i="3"/>
  <c r="AY79" i="3"/>
  <c r="AX79" i="3"/>
  <c r="CK79" i="3" s="1"/>
  <c r="AW79" i="3"/>
  <c r="AV79" i="3"/>
  <c r="BT78" i="3"/>
  <c r="BS78" i="3"/>
  <c r="BS131" i="3" s="1"/>
  <c r="BR78" i="3"/>
  <c r="BQ78" i="3"/>
  <c r="BP78" i="3"/>
  <c r="BO78" i="3"/>
  <c r="BN78" i="3"/>
  <c r="BK78" i="3"/>
  <c r="BJ78" i="3"/>
  <c r="BI78" i="3"/>
  <c r="BH78" i="3"/>
  <c r="BG78" i="3"/>
  <c r="BF78" i="3"/>
  <c r="CJ78" i="3" s="1"/>
  <c r="BE78" i="3"/>
  <c r="BB78" i="3"/>
  <c r="BA78" i="3"/>
  <c r="AZ78" i="3"/>
  <c r="AY78" i="3"/>
  <c r="AX78" i="3"/>
  <c r="AW78" i="3"/>
  <c r="AV78" i="3"/>
  <c r="BT77" i="3"/>
  <c r="BS77" i="3"/>
  <c r="BR77" i="3"/>
  <c r="BQ77" i="3"/>
  <c r="BP77" i="3"/>
  <c r="BP131" i="3" s="1"/>
  <c r="BO77" i="3"/>
  <c r="BN77" i="3"/>
  <c r="BK77" i="3"/>
  <c r="CO77" i="3" s="1"/>
  <c r="BJ77" i="3"/>
  <c r="BI77" i="3"/>
  <c r="BH77" i="3"/>
  <c r="BG77" i="3"/>
  <c r="BF77" i="3"/>
  <c r="BE77" i="3"/>
  <c r="BB77" i="3"/>
  <c r="BA77" i="3"/>
  <c r="AZ77" i="3"/>
  <c r="AY77" i="3"/>
  <c r="AX77" i="3"/>
  <c r="AW77" i="3"/>
  <c r="AV77" i="3"/>
  <c r="CI77" i="3" s="1"/>
  <c r="BT76" i="3"/>
  <c r="BS76" i="3"/>
  <c r="BR76" i="3"/>
  <c r="BQ76" i="3"/>
  <c r="BP76" i="3"/>
  <c r="BO76" i="3"/>
  <c r="BN76" i="3"/>
  <c r="BK76" i="3"/>
  <c r="BJ76" i="3"/>
  <c r="BI76" i="3"/>
  <c r="BH76" i="3"/>
  <c r="BG76" i="3"/>
  <c r="BF76" i="3"/>
  <c r="BE76" i="3"/>
  <c r="CI76" i="3" s="1"/>
  <c r="BB76" i="3"/>
  <c r="BA76" i="3"/>
  <c r="CN76" i="3" s="1"/>
  <c r="AZ76" i="3"/>
  <c r="AY76" i="3"/>
  <c r="AX76" i="3"/>
  <c r="AW76" i="3"/>
  <c r="CJ76" i="3" s="1"/>
  <c r="AV76" i="3"/>
  <c r="BT75" i="3"/>
  <c r="BS75" i="3"/>
  <c r="BR75" i="3"/>
  <c r="BQ75" i="3"/>
  <c r="BP75" i="3"/>
  <c r="BO75" i="3"/>
  <c r="BN75" i="3"/>
  <c r="BK75" i="3"/>
  <c r="BJ75" i="3"/>
  <c r="CN75" i="3" s="1"/>
  <c r="BI75" i="3"/>
  <c r="BH75" i="3"/>
  <c r="BG75" i="3"/>
  <c r="BF75" i="3"/>
  <c r="BE75" i="3"/>
  <c r="CI75" i="3" s="1"/>
  <c r="BB75" i="3"/>
  <c r="CO75" i="3" s="1"/>
  <c r="BA75" i="3"/>
  <c r="AZ75" i="3"/>
  <c r="AY75" i="3"/>
  <c r="AX75" i="3"/>
  <c r="AW75" i="3"/>
  <c r="AV75" i="3"/>
  <c r="BT74" i="3"/>
  <c r="BS74" i="3"/>
  <c r="BR74" i="3"/>
  <c r="BQ74" i="3"/>
  <c r="BP74" i="3"/>
  <c r="BO74" i="3"/>
  <c r="BN74" i="3"/>
  <c r="BK74" i="3"/>
  <c r="BJ74" i="3"/>
  <c r="CN74" i="3" s="1"/>
  <c r="BI74" i="3"/>
  <c r="BH74" i="3"/>
  <c r="BG74" i="3"/>
  <c r="BF74" i="3"/>
  <c r="BE74" i="3"/>
  <c r="BB74" i="3"/>
  <c r="BA74" i="3"/>
  <c r="AZ74" i="3"/>
  <c r="AY74" i="3"/>
  <c r="CL74" i="3" s="1"/>
  <c r="AX74" i="3"/>
  <c r="AW74" i="3"/>
  <c r="AV74" i="3"/>
  <c r="BT73" i="3"/>
  <c r="BT130" i="3" s="1"/>
  <c r="BS73" i="3"/>
  <c r="BR73" i="3"/>
  <c r="BQ73" i="3"/>
  <c r="BP73" i="3"/>
  <c r="BO73" i="3"/>
  <c r="BN73" i="3"/>
  <c r="BK73" i="3"/>
  <c r="BJ73" i="3"/>
  <c r="CN73" i="3" s="1"/>
  <c r="BI73" i="3"/>
  <c r="BH73" i="3"/>
  <c r="BG73" i="3"/>
  <c r="CK73" i="3" s="1"/>
  <c r="BF73" i="3"/>
  <c r="BE73" i="3"/>
  <c r="BB73" i="3"/>
  <c r="BA73" i="3"/>
  <c r="AZ73" i="3"/>
  <c r="AY73" i="3"/>
  <c r="AX73" i="3"/>
  <c r="AW73" i="3"/>
  <c r="AV73" i="3"/>
  <c r="CI73" i="3" s="1"/>
  <c r="BT72" i="3"/>
  <c r="BS72" i="3"/>
  <c r="BR72" i="3"/>
  <c r="BQ72" i="3"/>
  <c r="BQ130" i="3" s="1"/>
  <c r="BP72" i="3"/>
  <c r="BO72" i="3"/>
  <c r="BN72" i="3"/>
  <c r="BK72" i="3"/>
  <c r="BJ72" i="3"/>
  <c r="BI72" i="3"/>
  <c r="BH72" i="3"/>
  <c r="BG72" i="3"/>
  <c r="BF72" i="3"/>
  <c r="BE72" i="3"/>
  <c r="BB72" i="3"/>
  <c r="BA72" i="3"/>
  <c r="CN72" i="3" s="1"/>
  <c r="AZ72" i="3"/>
  <c r="AY72" i="3"/>
  <c r="AX72" i="3"/>
  <c r="AW72" i="3"/>
  <c r="CJ72" i="3" s="1"/>
  <c r="AV72" i="3"/>
  <c r="BT71" i="3"/>
  <c r="BS71" i="3"/>
  <c r="BR71" i="3"/>
  <c r="BQ71" i="3"/>
  <c r="BP71" i="3"/>
  <c r="BO71" i="3"/>
  <c r="BN71" i="3"/>
  <c r="BK71" i="3"/>
  <c r="BJ71" i="3"/>
  <c r="BI71" i="3"/>
  <c r="BH71" i="3"/>
  <c r="BG71" i="3"/>
  <c r="BF71" i="3"/>
  <c r="CJ71" i="3" s="1"/>
  <c r="BE71" i="3"/>
  <c r="BB71" i="3"/>
  <c r="CO71" i="3" s="1"/>
  <c r="BA71" i="3"/>
  <c r="AZ71" i="3"/>
  <c r="AY71" i="3"/>
  <c r="AX71" i="3"/>
  <c r="AW71" i="3"/>
  <c r="AV71" i="3"/>
  <c r="BT70" i="3"/>
  <c r="BS70" i="3"/>
  <c r="BR70" i="3"/>
  <c r="BQ70" i="3"/>
  <c r="BP70" i="3"/>
  <c r="BO70" i="3"/>
  <c r="BN70" i="3"/>
  <c r="BK70" i="3"/>
  <c r="CO70" i="3" s="1"/>
  <c r="BJ70" i="3"/>
  <c r="BI70" i="3"/>
  <c r="BH70" i="3"/>
  <c r="BG70" i="3"/>
  <c r="BF70" i="3"/>
  <c r="BE70" i="3"/>
  <c r="BB70" i="3"/>
  <c r="BA70" i="3"/>
  <c r="AZ70" i="3"/>
  <c r="AY70" i="3"/>
  <c r="CL70" i="3" s="1"/>
  <c r="AX70" i="3"/>
  <c r="AW70" i="3"/>
  <c r="AV70" i="3"/>
  <c r="BT69" i="3"/>
  <c r="BS69" i="3"/>
  <c r="BR69" i="3"/>
  <c r="BQ69" i="3"/>
  <c r="BP69" i="3"/>
  <c r="BP129" i="3" s="1"/>
  <c r="BO69" i="3"/>
  <c r="BN69" i="3"/>
  <c r="BK69" i="3"/>
  <c r="BJ69" i="3"/>
  <c r="BI69" i="3"/>
  <c r="BH69" i="3"/>
  <c r="CL69" i="3" s="1"/>
  <c r="BG69" i="3"/>
  <c r="BF69" i="3"/>
  <c r="BE69" i="3"/>
  <c r="BB69" i="3"/>
  <c r="BA69" i="3"/>
  <c r="AZ69" i="3"/>
  <c r="AY69" i="3"/>
  <c r="AX69" i="3"/>
  <c r="AW69" i="3"/>
  <c r="AV69" i="3"/>
  <c r="CI69" i="3" s="1"/>
  <c r="BT68" i="3"/>
  <c r="BS68" i="3"/>
  <c r="BR68" i="3"/>
  <c r="BQ68" i="3"/>
  <c r="BP68" i="3"/>
  <c r="BO68" i="3"/>
  <c r="BN68" i="3"/>
  <c r="BK68" i="3"/>
  <c r="BJ68" i="3"/>
  <c r="BI68" i="3"/>
  <c r="BH68" i="3"/>
  <c r="CL68" i="3" s="1"/>
  <c r="BG68" i="3"/>
  <c r="BF68" i="3"/>
  <c r="BE68" i="3"/>
  <c r="BB68" i="3"/>
  <c r="BA68" i="3"/>
  <c r="CN68" i="3" s="1"/>
  <c r="AZ68" i="3"/>
  <c r="AY68" i="3"/>
  <c r="AX68" i="3"/>
  <c r="AW68" i="3"/>
  <c r="CJ68" i="3" s="1"/>
  <c r="AV68" i="3"/>
  <c r="BT67" i="3"/>
  <c r="BS67" i="3"/>
  <c r="BR67" i="3"/>
  <c r="BQ67" i="3"/>
  <c r="BP67" i="3"/>
  <c r="BO67" i="3"/>
  <c r="BN67" i="3"/>
  <c r="BK67" i="3"/>
  <c r="BJ67" i="3"/>
  <c r="BI67" i="3"/>
  <c r="BH67" i="3"/>
  <c r="BG67" i="3"/>
  <c r="BF67" i="3"/>
  <c r="BE67" i="3"/>
  <c r="CI67" i="3" s="1"/>
  <c r="BB67" i="3"/>
  <c r="BA67" i="3"/>
  <c r="AZ67" i="3"/>
  <c r="AY67" i="3"/>
  <c r="AX67" i="3"/>
  <c r="CK67" i="3" s="1"/>
  <c r="AW67" i="3"/>
  <c r="AV67" i="3"/>
  <c r="BT66" i="3"/>
  <c r="BS66" i="3"/>
  <c r="BR66" i="3"/>
  <c r="BQ66" i="3"/>
  <c r="BP66" i="3"/>
  <c r="BO66" i="3"/>
  <c r="BN66" i="3"/>
  <c r="BK66" i="3"/>
  <c r="BJ66" i="3"/>
  <c r="CN66" i="3" s="1"/>
  <c r="BI66" i="3"/>
  <c r="BH66" i="3"/>
  <c r="BG66" i="3"/>
  <c r="CK66" i="3" s="1"/>
  <c r="BF66" i="3"/>
  <c r="BE66" i="3"/>
  <c r="BB66" i="3"/>
  <c r="BA66" i="3"/>
  <c r="AZ66" i="3"/>
  <c r="AY66" i="3"/>
  <c r="CL66" i="3" s="1"/>
  <c r="AX66" i="3"/>
  <c r="AW66" i="3"/>
  <c r="AV66" i="3"/>
  <c r="BT65" i="3"/>
  <c r="BT128" i="3" s="1"/>
  <c r="BS65" i="3"/>
  <c r="BR65" i="3"/>
  <c r="BQ65" i="3"/>
  <c r="BP65" i="3"/>
  <c r="BO65" i="3"/>
  <c r="BN65" i="3"/>
  <c r="BK65" i="3"/>
  <c r="BJ65" i="3"/>
  <c r="CN65" i="3" s="1"/>
  <c r="BI65" i="3"/>
  <c r="BH65" i="3"/>
  <c r="BG65" i="3"/>
  <c r="CK65" i="3" s="1"/>
  <c r="BF65" i="3"/>
  <c r="BE65" i="3"/>
  <c r="BB65" i="3"/>
  <c r="BA65" i="3"/>
  <c r="AZ65" i="3"/>
  <c r="AY65" i="3"/>
  <c r="AX65" i="3"/>
  <c r="AW65" i="3"/>
  <c r="AV65" i="3"/>
  <c r="CI65" i="3" s="1"/>
  <c r="BT64" i="3"/>
  <c r="BS64" i="3"/>
  <c r="BR64" i="3"/>
  <c r="BQ64" i="3"/>
  <c r="BP64" i="3"/>
  <c r="BO64" i="3"/>
  <c r="BN64" i="3"/>
  <c r="BK64" i="3"/>
  <c r="BJ64" i="3"/>
  <c r="BI64" i="3"/>
  <c r="CM64" i="3" s="1"/>
  <c r="BH64" i="3"/>
  <c r="BG64" i="3"/>
  <c r="BF64" i="3"/>
  <c r="BE64" i="3"/>
  <c r="BB64" i="3"/>
  <c r="BA64" i="3"/>
  <c r="CN64" i="3" s="1"/>
  <c r="AZ64" i="3"/>
  <c r="AY64" i="3"/>
  <c r="AX64" i="3"/>
  <c r="AW64" i="3"/>
  <c r="CJ64" i="3" s="1"/>
  <c r="AV64" i="3"/>
  <c r="BT63" i="3"/>
  <c r="BS63" i="3"/>
  <c r="BR63" i="3"/>
  <c r="BQ63" i="3"/>
  <c r="BP63" i="3"/>
  <c r="BO63" i="3"/>
  <c r="BN63" i="3"/>
  <c r="BK63" i="3"/>
  <c r="BJ63" i="3"/>
  <c r="BI63" i="3"/>
  <c r="CM63" i="3" s="1"/>
  <c r="BH63" i="3"/>
  <c r="BG63" i="3"/>
  <c r="BF63" i="3"/>
  <c r="BE63" i="3"/>
  <c r="BB63" i="3"/>
  <c r="CO63" i="3" s="1"/>
  <c r="BA63" i="3"/>
  <c r="AZ63" i="3"/>
  <c r="AY63" i="3"/>
  <c r="AX63" i="3"/>
  <c r="CK63" i="3" s="1"/>
  <c r="AW63" i="3"/>
  <c r="AV63" i="3"/>
  <c r="BT62" i="3"/>
  <c r="BS62" i="3"/>
  <c r="BS127" i="3" s="1"/>
  <c r="BR62" i="3"/>
  <c r="BQ62" i="3"/>
  <c r="BP62" i="3"/>
  <c r="BO62" i="3"/>
  <c r="BN62" i="3"/>
  <c r="BK62" i="3"/>
  <c r="CO62" i="3" s="1"/>
  <c r="BJ62" i="3"/>
  <c r="BI62" i="3"/>
  <c r="BH62" i="3"/>
  <c r="BG62" i="3"/>
  <c r="BF62" i="3"/>
  <c r="CJ62" i="3" s="1"/>
  <c r="BE62" i="3"/>
  <c r="BB62" i="3"/>
  <c r="BA62" i="3"/>
  <c r="AZ62" i="3"/>
  <c r="AY62" i="3"/>
  <c r="CL62" i="3" s="1"/>
  <c r="AX62" i="3"/>
  <c r="AW62" i="3"/>
  <c r="AV62" i="3"/>
  <c r="BT61" i="3"/>
  <c r="BS61" i="3"/>
  <c r="BR61" i="3"/>
  <c r="BQ61" i="3"/>
  <c r="BP61" i="3"/>
  <c r="BP127" i="3" s="1"/>
  <c r="BO61" i="3"/>
  <c r="BN61" i="3"/>
  <c r="BK61" i="3"/>
  <c r="BJ61" i="3"/>
  <c r="BI61" i="3"/>
  <c r="BH61" i="3"/>
  <c r="CL61" i="3" s="1"/>
  <c r="BG61" i="3"/>
  <c r="BF61" i="3"/>
  <c r="BE61" i="3"/>
  <c r="BB61" i="3"/>
  <c r="BA61" i="3"/>
  <c r="AZ61" i="3"/>
  <c r="CM61" i="3" s="1"/>
  <c r="AY61" i="3"/>
  <c r="AX61" i="3"/>
  <c r="AW61" i="3"/>
  <c r="AV61" i="3"/>
  <c r="CI61" i="3" s="1"/>
  <c r="BT60" i="3"/>
  <c r="BS60" i="3"/>
  <c r="BR60" i="3"/>
  <c r="BQ60" i="3"/>
  <c r="BP60" i="3"/>
  <c r="BO60" i="3"/>
  <c r="BN60" i="3"/>
  <c r="BK60" i="3"/>
  <c r="BJ60" i="3"/>
  <c r="BI60" i="3"/>
  <c r="BH60" i="3"/>
  <c r="BG60" i="3"/>
  <c r="BF60" i="3"/>
  <c r="BE60" i="3"/>
  <c r="BB60" i="3"/>
  <c r="BA60" i="3"/>
  <c r="CN60" i="3" s="1"/>
  <c r="AZ60" i="3"/>
  <c r="AY60" i="3"/>
  <c r="AX60" i="3"/>
  <c r="AW60" i="3"/>
  <c r="AV60" i="3"/>
  <c r="BT59" i="3"/>
  <c r="BS59" i="3"/>
  <c r="BR59" i="3"/>
  <c r="BQ59" i="3"/>
  <c r="BP59" i="3"/>
  <c r="BO59" i="3"/>
  <c r="BN59" i="3"/>
  <c r="BK59" i="3"/>
  <c r="BJ59" i="3"/>
  <c r="BI59" i="3"/>
  <c r="BH59" i="3"/>
  <c r="BG59" i="3"/>
  <c r="BF59" i="3"/>
  <c r="BE59" i="3"/>
  <c r="CI59" i="3" s="1"/>
  <c r="BB59" i="3"/>
  <c r="CO59" i="3" s="1"/>
  <c r="BA59" i="3"/>
  <c r="AZ59" i="3"/>
  <c r="AY59" i="3"/>
  <c r="AX59" i="3"/>
  <c r="AW59" i="3"/>
  <c r="AV59" i="3"/>
  <c r="BT58" i="3"/>
  <c r="BS58" i="3"/>
  <c r="BR58" i="3"/>
  <c r="BQ58" i="3"/>
  <c r="BP58" i="3"/>
  <c r="BO58" i="3"/>
  <c r="BN58" i="3"/>
  <c r="BK58" i="3"/>
  <c r="BJ58" i="3"/>
  <c r="CN58" i="3" s="1"/>
  <c r="BI58" i="3"/>
  <c r="BH58" i="3"/>
  <c r="BG58" i="3"/>
  <c r="CK58" i="3" s="1"/>
  <c r="BF58" i="3"/>
  <c r="BE58" i="3"/>
  <c r="BB58" i="3"/>
  <c r="BA58" i="3"/>
  <c r="AZ58" i="3"/>
  <c r="AY58" i="3"/>
  <c r="CL58" i="3" s="1"/>
  <c r="AX58" i="3"/>
  <c r="AW58" i="3"/>
  <c r="AV58" i="3"/>
  <c r="BT57" i="3"/>
  <c r="BW57" i="3" s="1"/>
  <c r="BS57" i="3"/>
  <c r="BR57" i="3"/>
  <c r="BQ57" i="3"/>
  <c r="BP57" i="3"/>
  <c r="BO57" i="3"/>
  <c r="BN57" i="3"/>
  <c r="BK57" i="3"/>
  <c r="BJ57" i="3"/>
  <c r="BI57" i="3"/>
  <c r="BH57" i="3"/>
  <c r="BG57" i="3"/>
  <c r="CK57" i="3" s="1"/>
  <c r="BF57" i="3"/>
  <c r="BE57" i="3"/>
  <c r="BB57" i="3"/>
  <c r="BA57" i="3"/>
  <c r="AZ57" i="3"/>
  <c r="AY57" i="3"/>
  <c r="AX57" i="3"/>
  <c r="AW57" i="3"/>
  <c r="AV57" i="3"/>
  <c r="BT56" i="3"/>
  <c r="BS56" i="3"/>
  <c r="BR56" i="3"/>
  <c r="BQ56" i="3"/>
  <c r="BQ126" i="3" s="1"/>
  <c r="BP56" i="3"/>
  <c r="BO56" i="3"/>
  <c r="BN56" i="3"/>
  <c r="BK56" i="3"/>
  <c r="BJ56" i="3"/>
  <c r="BI56" i="3"/>
  <c r="CM56" i="3" s="1"/>
  <c r="BH56" i="3"/>
  <c r="BG56" i="3"/>
  <c r="BF56" i="3"/>
  <c r="BE56" i="3"/>
  <c r="BB56" i="3"/>
  <c r="BA56" i="3"/>
  <c r="CN56" i="3" s="1"/>
  <c r="AZ56" i="3"/>
  <c r="AY56" i="3"/>
  <c r="AY126" i="3" s="1"/>
  <c r="AX56" i="3"/>
  <c r="AW56" i="3"/>
  <c r="CJ56" i="3" s="1"/>
  <c r="AV56" i="3"/>
  <c r="BT55" i="3"/>
  <c r="BS55" i="3"/>
  <c r="BR55" i="3"/>
  <c r="BQ55" i="3"/>
  <c r="BP55" i="3"/>
  <c r="BO55" i="3"/>
  <c r="BN55" i="3"/>
  <c r="BN126" i="3" s="1"/>
  <c r="BK55" i="3"/>
  <c r="BJ55" i="3"/>
  <c r="BI55" i="3"/>
  <c r="BH55" i="3"/>
  <c r="BG55" i="3"/>
  <c r="BF55" i="3"/>
  <c r="BE55" i="3"/>
  <c r="BB55" i="3"/>
  <c r="BA55" i="3"/>
  <c r="AZ55" i="3"/>
  <c r="AY55" i="3"/>
  <c r="AX55" i="3"/>
  <c r="CK55" i="3" s="1"/>
  <c r="AW55" i="3"/>
  <c r="AV55" i="3"/>
  <c r="BT54" i="3"/>
  <c r="BS54" i="3"/>
  <c r="BS125" i="3" s="1"/>
  <c r="BR54" i="3"/>
  <c r="BQ54" i="3"/>
  <c r="BP54" i="3"/>
  <c r="BO54" i="3"/>
  <c r="BN54" i="3"/>
  <c r="BK54" i="3"/>
  <c r="BJ54" i="3"/>
  <c r="BI54" i="3"/>
  <c r="CM54" i="3" s="1"/>
  <c r="BH54" i="3"/>
  <c r="BG54" i="3"/>
  <c r="BF54" i="3"/>
  <c r="BE54" i="3"/>
  <c r="BB54" i="3"/>
  <c r="BA54" i="3"/>
  <c r="AZ54" i="3"/>
  <c r="AY54" i="3"/>
  <c r="CL54" i="3" s="1"/>
  <c r="AX54" i="3"/>
  <c r="AW54" i="3"/>
  <c r="AV54" i="3"/>
  <c r="BT53" i="3"/>
  <c r="BS53" i="3"/>
  <c r="BR53" i="3"/>
  <c r="BQ53" i="3"/>
  <c r="BP53" i="3"/>
  <c r="BP125" i="3" s="1"/>
  <c r="BO53" i="3"/>
  <c r="BN53" i="3"/>
  <c r="BK53" i="3"/>
  <c r="BJ53" i="3"/>
  <c r="BI53" i="3"/>
  <c r="BH53" i="3"/>
  <c r="CL53" i="3" s="1"/>
  <c r="BG53" i="3"/>
  <c r="BF53" i="3"/>
  <c r="BE53" i="3"/>
  <c r="BB53" i="3"/>
  <c r="BA53" i="3"/>
  <c r="AZ53" i="3"/>
  <c r="CM53" i="3" s="1"/>
  <c r="AY53" i="3"/>
  <c r="AX53" i="3"/>
  <c r="AW53" i="3"/>
  <c r="AV53" i="3"/>
  <c r="CI53" i="3" s="1"/>
  <c r="BT52" i="3"/>
  <c r="BS52" i="3"/>
  <c r="BR52" i="3"/>
  <c r="BQ52" i="3"/>
  <c r="BP52" i="3"/>
  <c r="BO52" i="3"/>
  <c r="BN52" i="3"/>
  <c r="BK52" i="3"/>
  <c r="BJ52" i="3"/>
  <c r="BI52" i="3"/>
  <c r="BH52" i="3"/>
  <c r="CL52" i="3" s="1"/>
  <c r="BG52" i="3"/>
  <c r="CK52" i="3" s="1"/>
  <c r="BF52" i="3"/>
  <c r="BE52" i="3"/>
  <c r="CI52" i="3" s="1"/>
  <c r="BB52" i="3"/>
  <c r="BA52" i="3"/>
  <c r="CN52" i="3" s="1"/>
  <c r="AZ52" i="3"/>
  <c r="CM52" i="3" s="1"/>
  <c r="AY52" i="3"/>
  <c r="AX52" i="3"/>
  <c r="AW52" i="3"/>
  <c r="CJ52" i="3" s="1"/>
  <c r="AV52" i="3"/>
  <c r="BT51" i="3"/>
  <c r="BS51" i="3"/>
  <c r="BR51" i="3"/>
  <c r="BW51" i="3" s="1"/>
  <c r="BQ51" i="3"/>
  <c r="BP51" i="3"/>
  <c r="BO51" i="3"/>
  <c r="BN51" i="3"/>
  <c r="BK51" i="3"/>
  <c r="BJ51" i="3"/>
  <c r="CN51" i="3" s="1"/>
  <c r="BI51" i="3"/>
  <c r="BH51" i="3"/>
  <c r="BG51" i="3"/>
  <c r="BF51" i="3"/>
  <c r="BE51" i="3"/>
  <c r="BB51" i="3"/>
  <c r="BA51" i="3"/>
  <c r="AZ51" i="3"/>
  <c r="AY51" i="3"/>
  <c r="AX51" i="3"/>
  <c r="CK51" i="3" s="1"/>
  <c r="AW51" i="3"/>
  <c r="AV51" i="3"/>
  <c r="BT50" i="3"/>
  <c r="BS50" i="3"/>
  <c r="BR50" i="3"/>
  <c r="BQ50" i="3"/>
  <c r="BP50" i="3"/>
  <c r="BO50" i="3"/>
  <c r="BN50" i="3"/>
  <c r="BK50" i="3"/>
  <c r="BJ50" i="3"/>
  <c r="CN50" i="3" s="1"/>
  <c r="BI50" i="3"/>
  <c r="BH50" i="3"/>
  <c r="BG50" i="3"/>
  <c r="BF50" i="3"/>
  <c r="BE50" i="3"/>
  <c r="BB50" i="3"/>
  <c r="BA50" i="3"/>
  <c r="AZ50" i="3"/>
  <c r="AY50" i="3"/>
  <c r="CL50" i="3" s="1"/>
  <c r="AX50" i="3"/>
  <c r="AW50" i="3"/>
  <c r="AV50" i="3"/>
  <c r="BT49" i="3"/>
  <c r="BW49" i="3" s="1"/>
  <c r="BS49" i="3"/>
  <c r="BR49" i="3"/>
  <c r="BQ49" i="3"/>
  <c r="BP49" i="3"/>
  <c r="BO49" i="3"/>
  <c r="BN49" i="3"/>
  <c r="BK49" i="3"/>
  <c r="BJ49" i="3"/>
  <c r="BI49" i="3"/>
  <c r="BH49" i="3"/>
  <c r="BG49" i="3"/>
  <c r="BF49" i="3"/>
  <c r="BE49" i="3"/>
  <c r="BB49" i="3"/>
  <c r="BA49" i="3"/>
  <c r="AZ49" i="3"/>
  <c r="AY49" i="3"/>
  <c r="AX49" i="3"/>
  <c r="AW49" i="3"/>
  <c r="AV49" i="3"/>
  <c r="BT48" i="3"/>
  <c r="BS48" i="3"/>
  <c r="BR48" i="3"/>
  <c r="BQ48" i="3"/>
  <c r="BQ124" i="3" s="1"/>
  <c r="BP48" i="3"/>
  <c r="BO48" i="3"/>
  <c r="BN48" i="3"/>
  <c r="BK48" i="3"/>
  <c r="BJ48" i="3"/>
  <c r="BI48" i="3"/>
  <c r="BH48" i="3"/>
  <c r="BG48" i="3"/>
  <c r="BF48" i="3"/>
  <c r="BE48" i="3"/>
  <c r="BB48" i="3"/>
  <c r="BA48" i="3"/>
  <c r="CN48" i="3" s="1"/>
  <c r="AZ48" i="3"/>
  <c r="AY48" i="3"/>
  <c r="AY124" i="3" s="1"/>
  <c r="AX48" i="3"/>
  <c r="AW48" i="3"/>
  <c r="CJ48" i="3" s="1"/>
  <c r="AV48" i="3"/>
  <c r="BT47" i="3"/>
  <c r="BS47" i="3"/>
  <c r="BR47" i="3"/>
  <c r="BQ47" i="3"/>
  <c r="BP47" i="3"/>
  <c r="BO47" i="3"/>
  <c r="BN47" i="3"/>
  <c r="BK47" i="3"/>
  <c r="BJ47" i="3"/>
  <c r="BI47" i="3"/>
  <c r="CM47" i="3" s="1"/>
  <c r="BH47" i="3"/>
  <c r="BG47" i="3"/>
  <c r="BF47" i="3"/>
  <c r="CJ47" i="3" s="1"/>
  <c r="BE47" i="3"/>
  <c r="BB47" i="3"/>
  <c r="CO47" i="3" s="1"/>
  <c r="BA47" i="3"/>
  <c r="AZ47" i="3"/>
  <c r="AY47" i="3"/>
  <c r="AX47" i="3"/>
  <c r="CK47" i="3" s="1"/>
  <c r="AW47" i="3"/>
  <c r="AV47" i="3"/>
  <c r="BT46" i="3"/>
  <c r="BS46" i="3"/>
  <c r="BS123" i="3" s="1"/>
  <c r="BR46" i="3"/>
  <c r="BQ46" i="3"/>
  <c r="BP46" i="3"/>
  <c r="BO46" i="3"/>
  <c r="BN46" i="3"/>
  <c r="BK46" i="3"/>
  <c r="BJ46" i="3"/>
  <c r="BI46" i="3"/>
  <c r="BH46" i="3"/>
  <c r="BG46" i="3"/>
  <c r="BF46" i="3"/>
  <c r="BE46" i="3"/>
  <c r="BB46" i="3"/>
  <c r="BA46" i="3"/>
  <c r="AZ46" i="3"/>
  <c r="AY46" i="3"/>
  <c r="AX46" i="3"/>
  <c r="AW46" i="3"/>
  <c r="AV46" i="3"/>
  <c r="BT45" i="3"/>
  <c r="BS45" i="3"/>
  <c r="BR45" i="3"/>
  <c r="BQ45" i="3"/>
  <c r="BP45" i="3"/>
  <c r="BP123" i="3" s="1"/>
  <c r="BO45" i="3"/>
  <c r="BN45" i="3"/>
  <c r="BK45" i="3"/>
  <c r="BJ45" i="3"/>
  <c r="BI45" i="3"/>
  <c r="BH45" i="3"/>
  <c r="CL45" i="3" s="1"/>
  <c r="BG45" i="3"/>
  <c r="BF45" i="3"/>
  <c r="BE45" i="3"/>
  <c r="BB45" i="3"/>
  <c r="BA45" i="3"/>
  <c r="AZ45" i="3"/>
  <c r="CM45" i="3" s="1"/>
  <c r="AY45" i="3"/>
  <c r="AX45" i="3"/>
  <c r="AW45" i="3"/>
  <c r="AV45" i="3"/>
  <c r="CI45" i="3" s="1"/>
  <c r="BT44" i="3"/>
  <c r="BS44" i="3"/>
  <c r="BR44" i="3"/>
  <c r="BQ44" i="3"/>
  <c r="BP44" i="3"/>
  <c r="BO44" i="3"/>
  <c r="BN44" i="3"/>
  <c r="BK44" i="3"/>
  <c r="BJ44" i="3"/>
  <c r="BI44" i="3"/>
  <c r="BH44" i="3"/>
  <c r="CL44" i="3" s="1"/>
  <c r="BG44" i="3"/>
  <c r="BF44" i="3"/>
  <c r="BE44" i="3"/>
  <c r="BB44" i="3"/>
  <c r="BA44" i="3"/>
  <c r="CN44" i="3" s="1"/>
  <c r="AZ44" i="3"/>
  <c r="AY44" i="3"/>
  <c r="AX44" i="3"/>
  <c r="AW44" i="3"/>
  <c r="CJ44" i="3" s="1"/>
  <c r="AV44" i="3"/>
  <c r="BT43" i="3"/>
  <c r="BS43" i="3"/>
  <c r="BR43" i="3"/>
  <c r="BQ43" i="3"/>
  <c r="BP43" i="3"/>
  <c r="BO43" i="3"/>
  <c r="BN43" i="3"/>
  <c r="BK43" i="3"/>
  <c r="BJ43" i="3"/>
  <c r="BI43" i="3"/>
  <c r="BH43" i="3"/>
  <c r="BG43" i="3"/>
  <c r="BF43" i="3"/>
  <c r="BE43" i="3"/>
  <c r="CI43" i="3" s="1"/>
  <c r="BB43" i="3"/>
  <c r="BA43" i="3"/>
  <c r="AZ43" i="3"/>
  <c r="AY43" i="3"/>
  <c r="AX43" i="3"/>
  <c r="AX123" i="3" s="1"/>
  <c r="AW43" i="3"/>
  <c r="AV43" i="3"/>
  <c r="BT42" i="3"/>
  <c r="BS42" i="3"/>
  <c r="BR42" i="3"/>
  <c r="BQ42" i="3"/>
  <c r="BP42" i="3"/>
  <c r="BO42" i="3"/>
  <c r="BN42" i="3"/>
  <c r="BK42" i="3"/>
  <c r="BJ42" i="3"/>
  <c r="BI42" i="3"/>
  <c r="BH42" i="3"/>
  <c r="BG42" i="3"/>
  <c r="CK42" i="3" s="1"/>
  <c r="BF42" i="3"/>
  <c r="BE42" i="3"/>
  <c r="BB42" i="3"/>
  <c r="BA42" i="3"/>
  <c r="AZ42" i="3"/>
  <c r="AY42" i="3"/>
  <c r="AX42" i="3"/>
  <c r="AW42" i="3"/>
  <c r="AV42" i="3"/>
  <c r="BT41" i="3"/>
  <c r="BT122" i="3" s="1"/>
  <c r="BS41" i="3"/>
  <c r="BR41" i="3"/>
  <c r="BQ41" i="3"/>
  <c r="BP41" i="3"/>
  <c r="BO41" i="3"/>
  <c r="BN41" i="3"/>
  <c r="BK41" i="3"/>
  <c r="BJ41" i="3"/>
  <c r="BI41" i="3"/>
  <c r="BH41" i="3"/>
  <c r="BG41" i="3"/>
  <c r="CK41" i="3" s="1"/>
  <c r="BF41" i="3"/>
  <c r="BE41" i="3"/>
  <c r="BB41" i="3"/>
  <c r="BA41" i="3"/>
  <c r="AZ41" i="3"/>
  <c r="AY41" i="3"/>
  <c r="AX41" i="3"/>
  <c r="AW41" i="3"/>
  <c r="AV41" i="3"/>
  <c r="CI41" i="3" s="1"/>
  <c r="BT40" i="3"/>
  <c r="BS40" i="3"/>
  <c r="BR40" i="3"/>
  <c r="BQ40" i="3"/>
  <c r="BQ122" i="3" s="1"/>
  <c r="BP40" i="3"/>
  <c r="BO40" i="3"/>
  <c r="BN40" i="3"/>
  <c r="BK40" i="3"/>
  <c r="BJ40" i="3"/>
  <c r="BI40" i="3"/>
  <c r="BH40" i="3"/>
  <c r="BG40" i="3"/>
  <c r="BF40" i="3"/>
  <c r="BE40" i="3"/>
  <c r="BB40" i="3"/>
  <c r="BA40" i="3"/>
  <c r="CN40" i="3" s="1"/>
  <c r="AZ40" i="3"/>
  <c r="AY40" i="3"/>
  <c r="AX40" i="3"/>
  <c r="AW40" i="3"/>
  <c r="CJ40" i="3" s="1"/>
  <c r="AV40" i="3"/>
  <c r="BT39" i="3"/>
  <c r="BS39" i="3"/>
  <c r="BR39" i="3"/>
  <c r="BQ39" i="3"/>
  <c r="BP39" i="3"/>
  <c r="BO39" i="3"/>
  <c r="BN39" i="3"/>
  <c r="BK39" i="3"/>
  <c r="BJ39" i="3"/>
  <c r="BI39" i="3"/>
  <c r="CM39" i="3" s="1"/>
  <c r="BH39" i="3"/>
  <c r="BG39" i="3"/>
  <c r="BF39" i="3"/>
  <c r="CJ39" i="3" s="1"/>
  <c r="BE39" i="3"/>
  <c r="CI39" i="3" s="1"/>
  <c r="BB39" i="3"/>
  <c r="CO39" i="3" s="1"/>
  <c r="BA39" i="3"/>
  <c r="AZ39" i="3"/>
  <c r="AY39" i="3"/>
  <c r="AX39" i="3"/>
  <c r="CK39" i="3" s="1"/>
  <c r="AW39" i="3"/>
  <c r="AV39" i="3"/>
  <c r="BT38" i="3"/>
  <c r="BT121" i="3" s="1"/>
  <c r="BS38" i="3"/>
  <c r="BR38" i="3"/>
  <c r="BQ38" i="3"/>
  <c r="BP38" i="3"/>
  <c r="BO38" i="3"/>
  <c r="BN38" i="3"/>
  <c r="BK38" i="3"/>
  <c r="BJ38" i="3"/>
  <c r="CN38" i="3" s="1"/>
  <c r="BI38" i="3"/>
  <c r="BH38" i="3"/>
  <c r="BG38" i="3"/>
  <c r="BF38" i="3"/>
  <c r="BE38" i="3"/>
  <c r="BB38" i="3"/>
  <c r="BA38" i="3"/>
  <c r="AZ38" i="3"/>
  <c r="AY38" i="3"/>
  <c r="AX38" i="3"/>
  <c r="AW38" i="3"/>
  <c r="AV38" i="3"/>
  <c r="BT37" i="3"/>
  <c r="BS37" i="3"/>
  <c r="BR37" i="3"/>
  <c r="BQ37" i="3"/>
  <c r="BQ121" i="3" s="1"/>
  <c r="BP37" i="3"/>
  <c r="BP121" i="3" s="1"/>
  <c r="BO37" i="3"/>
  <c r="BN37" i="3"/>
  <c r="BK37" i="3"/>
  <c r="CO37" i="3" s="1"/>
  <c r="BJ37" i="3"/>
  <c r="BI37" i="3"/>
  <c r="BH37" i="3"/>
  <c r="CL37" i="3" s="1"/>
  <c r="BG37" i="3"/>
  <c r="CK37" i="3" s="1"/>
  <c r="BF37" i="3"/>
  <c r="BE37" i="3"/>
  <c r="BB37" i="3"/>
  <c r="BA37" i="3"/>
  <c r="AZ37" i="3"/>
  <c r="CM37" i="3" s="1"/>
  <c r="AY37" i="3"/>
  <c r="AX37" i="3"/>
  <c r="AW37" i="3"/>
  <c r="AV37" i="3"/>
  <c r="CI37" i="3" s="1"/>
  <c r="BT36" i="3"/>
  <c r="BS36" i="3"/>
  <c r="BR36" i="3"/>
  <c r="BQ36" i="3"/>
  <c r="BP36" i="3"/>
  <c r="BO36" i="3"/>
  <c r="BN36" i="3"/>
  <c r="BN121" i="3" s="1"/>
  <c r="BK36" i="3"/>
  <c r="BJ36" i="3"/>
  <c r="BI36" i="3"/>
  <c r="BH36" i="3"/>
  <c r="CL36" i="3" s="1"/>
  <c r="BG36" i="3"/>
  <c r="BF36" i="3"/>
  <c r="BE36" i="3"/>
  <c r="CI36" i="3" s="1"/>
  <c r="BB36" i="3"/>
  <c r="BB121" i="3" s="1"/>
  <c r="BA36" i="3"/>
  <c r="AZ36" i="3"/>
  <c r="AY36" i="3"/>
  <c r="AX36" i="3"/>
  <c r="AW36" i="3"/>
  <c r="AV36" i="3"/>
  <c r="BT35" i="3"/>
  <c r="BS35" i="3"/>
  <c r="BR35" i="3"/>
  <c r="BQ35" i="3"/>
  <c r="BP35" i="3"/>
  <c r="BO35" i="3"/>
  <c r="BN35" i="3"/>
  <c r="BK35" i="3"/>
  <c r="BJ35" i="3"/>
  <c r="CN35" i="3" s="1"/>
  <c r="BI35" i="3"/>
  <c r="BH35" i="3"/>
  <c r="BG35" i="3"/>
  <c r="BF35" i="3"/>
  <c r="BE35" i="3"/>
  <c r="BB35" i="3"/>
  <c r="BA35" i="3"/>
  <c r="AZ35" i="3"/>
  <c r="AY35" i="3"/>
  <c r="AX35" i="3"/>
  <c r="CK35" i="3" s="1"/>
  <c r="AW35" i="3"/>
  <c r="AV35" i="3"/>
  <c r="BT34" i="3"/>
  <c r="BS34" i="3"/>
  <c r="BR34" i="3"/>
  <c r="BQ34" i="3"/>
  <c r="BP34" i="3"/>
  <c r="BO34" i="3"/>
  <c r="BN34" i="3"/>
  <c r="BK34" i="3"/>
  <c r="BJ34" i="3"/>
  <c r="BI34" i="3"/>
  <c r="BH34" i="3"/>
  <c r="BG34" i="3"/>
  <c r="CK34" i="3" s="1"/>
  <c r="BF34" i="3"/>
  <c r="BE34" i="3"/>
  <c r="BB34" i="3"/>
  <c r="BA34" i="3"/>
  <c r="AZ34" i="3"/>
  <c r="AY34" i="3"/>
  <c r="CL34" i="3" s="1"/>
  <c r="AX34" i="3"/>
  <c r="AW34" i="3"/>
  <c r="AV34" i="3"/>
  <c r="BT33" i="3"/>
  <c r="BT120" i="3" s="1"/>
  <c r="BS33" i="3"/>
  <c r="BR33" i="3"/>
  <c r="BQ33" i="3"/>
  <c r="BP33" i="3"/>
  <c r="BO33" i="3"/>
  <c r="BN33" i="3"/>
  <c r="BK33" i="3"/>
  <c r="CO33" i="3" s="1"/>
  <c r="BJ33" i="3"/>
  <c r="BI33" i="3"/>
  <c r="BH33" i="3"/>
  <c r="BG33" i="3"/>
  <c r="BF33" i="3"/>
  <c r="BE33" i="3"/>
  <c r="BB33" i="3"/>
  <c r="BA33" i="3"/>
  <c r="AZ33" i="3"/>
  <c r="AY33" i="3"/>
  <c r="AX33" i="3"/>
  <c r="AW33" i="3"/>
  <c r="AV33" i="3"/>
  <c r="CI33" i="3" s="1"/>
  <c r="BT32" i="3"/>
  <c r="BS32" i="3"/>
  <c r="BR32" i="3"/>
  <c r="BQ32" i="3"/>
  <c r="BP32" i="3"/>
  <c r="BO32" i="3"/>
  <c r="BN32" i="3"/>
  <c r="BK32" i="3"/>
  <c r="BJ32" i="3"/>
  <c r="BI32" i="3"/>
  <c r="CM32" i="3" s="1"/>
  <c r="BH32" i="3"/>
  <c r="CL32" i="3" s="1"/>
  <c r="BG32" i="3"/>
  <c r="BF32" i="3"/>
  <c r="BE32" i="3"/>
  <c r="BB32" i="3"/>
  <c r="BA32" i="3"/>
  <c r="AZ32" i="3"/>
  <c r="AY32" i="3"/>
  <c r="AY120" i="3" s="1"/>
  <c r="AX32" i="3"/>
  <c r="AW32" i="3"/>
  <c r="CJ32" i="3" s="1"/>
  <c r="AV32" i="3"/>
  <c r="BT31" i="3"/>
  <c r="BS31" i="3"/>
  <c r="BR31" i="3"/>
  <c r="BQ31" i="3"/>
  <c r="BP31" i="3"/>
  <c r="BO31" i="3"/>
  <c r="BN31" i="3"/>
  <c r="BN120" i="3" s="1"/>
  <c r="BK31" i="3"/>
  <c r="BJ31" i="3"/>
  <c r="BI31" i="3"/>
  <c r="CM31" i="3" s="1"/>
  <c r="BH31" i="3"/>
  <c r="BG31" i="3"/>
  <c r="BF31" i="3"/>
  <c r="CJ31" i="3" s="1"/>
  <c r="BE31" i="3"/>
  <c r="BB31" i="3"/>
  <c r="CO31" i="3" s="1"/>
  <c r="BA31" i="3"/>
  <c r="AZ31" i="3"/>
  <c r="AY31" i="3"/>
  <c r="AX31" i="3"/>
  <c r="CK31" i="3" s="1"/>
  <c r="AW31" i="3"/>
  <c r="AV31" i="3"/>
  <c r="BT30" i="3"/>
  <c r="BT119" i="3" s="1"/>
  <c r="BS30" i="3"/>
  <c r="BR30" i="3"/>
  <c r="BQ30" i="3"/>
  <c r="BP30" i="3"/>
  <c r="BO30" i="3"/>
  <c r="BN30" i="3"/>
  <c r="BK30" i="3"/>
  <c r="BJ30" i="3"/>
  <c r="CN30" i="3" s="1"/>
  <c r="BI30" i="3"/>
  <c r="BH30" i="3"/>
  <c r="BG30" i="3"/>
  <c r="BF30" i="3"/>
  <c r="CJ30" i="3" s="1"/>
  <c r="BE30" i="3"/>
  <c r="BB30" i="3"/>
  <c r="BA30" i="3"/>
  <c r="AZ30" i="3"/>
  <c r="AY30" i="3"/>
  <c r="CL30" i="3" s="1"/>
  <c r="AX30" i="3"/>
  <c r="AW30" i="3"/>
  <c r="AV30" i="3"/>
  <c r="BT29" i="3"/>
  <c r="BS29" i="3"/>
  <c r="BR29" i="3"/>
  <c r="BQ29" i="3"/>
  <c r="BP29" i="3"/>
  <c r="BP119" i="3" s="1"/>
  <c r="BO29" i="3"/>
  <c r="BN29" i="3"/>
  <c r="BK29" i="3"/>
  <c r="CO29" i="3" s="1"/>
  <c r="BJ29" i="3"/>
  <c r="BI29" i="3"/>
  <c r="BH29" i="3"/>
  <c r="CL29" i="3" s="1"/>
  <c r="BG29" i="3"/>
  <c r="BF29" i="3"/>
  <c r="BE29" i="3"/>
  <c r="BB29" i="3"/>
  <c r="BA29" i="3"/>
  <c r="AZ29" i="3"/>
  <c r="CM29" i="3" s="1"/>
  <c r="AY29" i="3"/>
  <c r="AX29" i="3"/>
  <c r="AW29" i="3"/>
  <c r="AW119" i="3" s="1"/>
  <c r="AV29" i="3"/>
  <c r="BT28" i="3"/>
  <c r="BS28" i="3"/>
  <c r="BR28" i="3"/>
  <c r="BQ28" i="3"/>
  <c r="BP28" i="3"/>
  <c r="BO28" i="3"/>
  <c r="BN28" i="3"/>
  <c r="BN119" i="3" s="1"/>
  <c r="BK28" i="3"/>
  <c r="BJ28" i="3"/>
  <c r="BI28" i="3"/>
  <c r="BH28" i="3"/>
  <c r="CL28" i="3" s="1"/>
  <c r="BG28" i="3"/>
  <c r="BF28" i="3"/>
  <c r="BE28" i="3"/>
  <c r="CI28" i="3" s="1"/>
  <c r="BB28" i="3"/>
  <c r="BA28" i="3"/>
  <c r="CN28" i="3" s="1"/>
  <c r="AZ28" i="3"/>
  <c r="AY28" i="3"/>
  <c r="AX28" i="3"/>
  <c r="AW28" i="3"/>
  <c r="CJ28" i="3" s="1"/>
  <c r="AV28" i="3"/>
  <c r="BT27" i="3"/>
  <c r="BS27" i="3"/>
  <c r="BR27" i="3"/>
  <c r="BR119" i="3" s="1"/>
  <c r="BQ27" i="3"/>
  <c r="BP27" i="3"/>
  <c r="BO27" i="3"/>
  <c r="BN27" i="3"/>
  <c r="BK27" i="3"/>
  <c r="BJ27" i="3"/>
  <c r="CN27" i="3" s="1"/>
  <c r="BI27" i="3"/>
  <c r="BH27" i="3"/>
  <c r="BG27" i="3"/>
  <c r="BF27" i="3"/>
  <c r="BE27" i="3"/>
  <c r="BB27" i="3"/>
  <c r="CO27" i="3" s="1"/>
  <c r="BA27" i="3"/>
  <c r="AZ27" i="3"/>
  <c r="AY27" i="3"/>
  <c r="AX27" i="3"/>
  <c r="CK27" i="3" s="1"/>
  <c r="AW27" i="3"/>
  <c r="AV27" i="3"/>
  <c r="BT26" i="3"/>
  <c r="BS26" i="3"/>
  <c r="BR26" i="3"/>
  <c r="BQ26" i="3"/>
  <c r="BP26" i="3"/>
  <c r="BP118" i="3" s="1"/>
  <c r="BO26" i="3"/>
  <c r="BN26" i="3"/>
  <c r="BK26" i="3"/>
  <c r="BJ26" i="3"/>
  <c r="CN26" i="3" s="1"/>
  <c r="BI26" i="3"/>
  <c r="BH26" i="3"/>
  <c r="BG26" i="3"/>
  <c r="CK26" i="3" s="1"/>
  <c r="BF26" i="3"/>
  <c r="CJ26" i="3" s="1"/>
  <c r="BE26" i="3"/>
  <c r="BB26" i="3"/>
  <c r="BA26" i="3"/>
  <c r="AZ26" i="3"/>
  <c r="AY26" i="3"/>
  <c r="CL26" i="3" s="1"/>
  <c r="AX26" i="3"/>
  <c r="AW26" i="3"/>
  <c r="AV26" i="3"/>
  <c r="BT25" i="3"/>
  <c r="BS25" i="3"/>
  <c r="BR25" i="3"/>
  <c r="BQ25" i="3"/>
  <c r="BP25" i="3"/>
  <c r="BO25" i="3"/>
  <c r="BN25" i="3"/>
  <c r="BK25" i="3"/>
  <c r="BJ25" i="3"/>
  <c r="BI25" i="3"/>
  <c r="BH25" i="3"/>
  <c r="BG25" i="3"/>
  <c r="CK25" i="3" s="1"/>
  <c r="BF25" i="3"/>
  <c r="BE25" i="3"/>
  <c r="BB25" i="3"/>
  <c r="BA25" i="3"/>
  <c r="AZ25" i="3"/>
  <c r="AY25" i="3"/>
  <c r="AX25" i="3"/>
  <c r="AW25" i="3"/>
  <c r="AV25" i="3"/>
  <c r="BT24" i="3"/>
  <c r="BS24" i="3"/>
  <c r="BR24" i="3"/>
  <c r="BR118" i="3" s="1"/>
  <c r="BQ24" i="3"/>
  <c r="BQ118" i="3" s="1"/>
  <c r="BP24" i="3"/>
  <c r="BO24" i="3"/>
  <c r="BN24" i="3"/>
  <c r="BK24" i="3"/>
  <c r="BJ24" i="3"/>
  <c r="BI24" i="3"/>
  <c r="CM24" i="3" s="1"/>
  <c r="BH24" i="3"/>
  <c r="CL24" i="3" s="1"/>
  <c r="BG24" i="3"/>
  <c r="BF24" i="3"/>
  <c r="BE24" i="3"/>
  <c r="BB24" i="3"/>
  <c r="BA24" i="3"/>
  <c r="CN24" i="3" s="1"/>
  <c r="AZ24" i="3"/>
  <c r="AY24" i="3"/>
  <c r="AX24" i="3"/>
  <c r="AX118" i="3" s="1"/>
  <c r="AW24" i="3"/>
  <c r="CJ24" i="3" s="1"/>
  <c r="AV24" i="3"/>
  <c r="BT23" i="3"/>
  <c r="BS23" i="3"/>
  <c r="BR23" i="3"/>
  <c r="BQ23" i="3"/>
  <c r="BP23" i="3"/>
  <c r="BO23" i="3"/>
  <c r="BN23" i="3"/>
  <c r="BK23" i="3"/>
  <c r="BJ23" i="3"/>
  <c r="BI23" i="3"/>
  <c r="CM23" i="3" s="1"/>
  <c r="BH23" i="3"/>
  <c r="BG23" i="3"/>
  <c r="BF23" i="3"/>
  <c r="CJ23" i="3" s="1"/>
  <c r="BE23" i="3"/>
  <c r="CI23" i="3" s="1"/>
  <c r="BB23" i="3"/>
  <c r="CO23" i="3" s="1"/>
  <c r="BA23" i="3"/>
  <c r="AZ23" i="3"/>
  <c r="AY23" i="3"/>
  <c r="AX23" i="3"/>
  <c r="CK23" i="3" s="1"/>
  <c r="AW23" i="3"/>
  <c r="AV23" i="3"/>
  <c r="BT22" i="3"/>
  <c r="BS22" i="3"/>
  <c r="BR22" i="3"/>
  <c r="BQ22" i="3"/>
  <c r="BP22" i="3"/>
  <c r="BO22" i="3"/>
  <c r="BN22" i="3"/>
  <c r="BK22" i="3"/>
  <c r="CO22" i="3" s="1"/>
  <c r="BJ22" i="3"/>
  <c r="CN22" i="3" s="1"/>
  <c r="BI22" i="3"/>
  <c r="BH22" i="3"/>
  <c r="BG22" i="3"/>
  <c r="BF22" i="3"/>
  <c r="CJ22" i="3" s="1"/>
  <c r="BE22" i="3"/>
  <c r="CI22" i="3" s="1"/>
  <c r="BB22" i="3"/>
  <c r="BA22" i="3"/>
  <c r="AZ22" i="3"/>
  <c r="AZ117" i="3" s="1"/>
  <c r="AY22" i="3"/>
  <c r="CL22" i="3" s="1"/>
  <c r="AX22" i="3"/>
  <c r="AW22" i="3"/>
  <c r="AV22" i="3"/>
  <c r="BT21" i="3"/>
  <c r="BS21" i="3"/>
  <c r="BR21" i="3"/>
  <c r="BQ21" i="3"/>
  <c r="BQ117" i="3" s="1"/>
  <c r="BP21" i="3"/>
  <c r="BP117" i="3" s="1"/>
  <c r="BO21" i="3"/>
  <c r="BN21" i="3"/>
  <c r="BK21" i="3"/>
  <c r="CO21" i="3" s="1"/>
  <c r="BJ21" i="3"/>
  <c r="BI21" i="3"/>
  <c r="BH21" i="3"/>
  <c r="CL21" i="3" s="1"/>
  <c r="BG21" i="3"/>
  <c r="CK21" i="3" s="1"/>
  <c r="BF21" i="3"/>
  <c r="BE21" i="3"/>
  <c r="BB21" i="3"/>
  <c r="BA21" i="3"/>
  <c r="AZ21" i="3"/>
  <c r="CM21" i="3" s="1"/>
  <c r="AY21" i="3"/>
  <c r="AX21" i="3"/>
  <c r="AW21" i="3"/>
  <c r="AW117" i="3" s="1"/>
  <c r="AV21" i="3"/>
  <c r="CI21" i="3" s="1"/>
  <c r="BT20" i="3"/>
  <c r="BS20" i="3"/>
  <c r="BR20" i="3"/>
  <c r="BQ20" i="3"/>
  <c r="BP20" i="3"/>
  <c r="BO20" i="3"/>
  <c r="BN20" i="3"/>
  <c r="BK20" i="3"/>
  <c r="BJ20" i="3"/>
  <c r="BI20" i="3"/>
  <c r="BH20" i="3"/>
  <c r="BG20" i="3"/>
  <c r="BF20" i="3"/>
  <c r="BE20" i="3"/>
  <c r="CI20" i="3" s="1"/>
  <c r="BB20" i="3"/>
  <c r="BB117" i="3" s="1"/>
  <c r="BA20" i="3"/>
  <c r="CN20" i="3" s="1"/>
  <c r="AZ20" i="3"/>
  <c r="AY20" i="3"/>
  <c r="AX20" i="3"/>
  <c r="AW20" i="3"/>
  <c r="CJ20" i="3" s="1"/>
  <c r="AV20" i="3"/>
  <c r="BT19" i="3"/>
  <c r="BS19" i="3"/>
  <c r="BS117" i="3" s="1"/>
  <c r="BR19" i="3"/>
  <c r="BQ19" i="3"/>
  <c r="BP19" i="3"/>
  <c r="BO19" i="3"/>
  <c r="BN19" i="3"/>
  <c r="BK19" i="3"/>
  <c r="BJ19" i="3"/>
  <c r="CN19" i="3" s="1"/>
  <c r="BI19" i="3"/>
  <c r="CM19" i="3" s="1"/>
  <c r="BH19" i="3"/>
  <c r="BG19" i="3"/>
  <c r="BF19" i="3"/>
  <c r="BE19" i="3"/>
  <c r="CI19" i="3" s="1"/>
  <c r="BB19" i="3"/>
  <c r="CO19" i="3" s="1"/>
  <c r="BA19" i="3"/>
  <c r="AZ19" i="3"/>
  <c r="AY19" i="3"/>
  <c r="AX19" i="3"/>
  <c r="CK19" i="3" s="1"/>
  <c r="AW19" i="3"/>
  <c r="AV19" i="3"/>
  <c r="BT18" i="3"/>
  <c r="BS18" i="3"/>
  <c r="BR18" i="3"/>
  <c r="BQ18" i="3"/>
  <c r="BP18" i="3"/>
  <c r="BO18" i="3"/>
  <c r="BN18" i="3"/>
  <c r="BK18" i="3"/>
  <c r="BJ18" i="3"/>
  <c r="CN18" i="3" s="1"/>
  <c r="BI18" i="3"/>
  <c r="BH18" i="3"/>
  <c r="BG18" i="3"/>
  <c r="CK18" i="3" s="1"/>
  <c r="BF18" i="3"/>
  <c r="BE18" i="3"/>
  <c r="BB18" i="3"/>
  <c r="BA18" i="3"/>
  <c r="AZ18" i="3"/>
  <c r="AY18" i="3"/>
  <c r="CL18" i="3" s="1"/>
  <c r="AX18" i="3"/>
  <c r="AW18" i="3"/>
  <c r="AV18" i="3"/>
  <c r="BT17" i="3"/>
  <c r="BT116" i="3" s="1"/>
  <c r="BS17" i="3"/>
  <c r="BR17" i="3"/>
  <c r="BQ17" i="3"/>
  <c r="BP17" i="3"/>
  <c r="BO17" i="3"/>
  <c r="BN17" i="3"/>
  <c r="BK17" i="3"/>
  <c r="BJ17" i="3"/>
  <c r="BI17" i="3"/>
  <c r="BH17" i="3"/>
  <c r="BG17" i="3"/>
  <c r="CK17" i="3" s="1"/>
  <c r="BF17" i="3"/>
  <c r="BE17" i="3"/>
  <c r="BB17" i="3"/>
  <c r="BA17" i="3"/>
  <c r="AZ17" i="3"/>
  <c r="AY17" i="3"/>
  <c r="AX17" i="3"/>
  <c r="AW17" i="3"/>
  <c r="AV17" i="3"/>
  <c r="BT16" i="3"/>
  <c r="BS16" i="3"/>
  <c r="BR16" i="3"/>
  <c r="BQ16" i="3"/>
  <c r="BP16" i="3"/>
  <c r="BO16" i="3"/>
  <c r="BN16" i="3"/>
  <c r="BK16" i="3"/>
  <c r="BJ16" i="3"/>
  <c r="BI16" i="3"/>
  <c r="CM16" i="3" s="1"/>
  <c r="BH16" i="3"/>
  <c r="CL16" i="3" s="1"/>
  <c r="BG16" i="3"/>
  <c r="BF16" i="3"/>
  <c r="BE16" i="3"/>
  <c r="BB16" i="3"/>
  <c r="BA16" i="3"/>
  <c r="AZ16" i="3"/>
  <c r="AY16" i="3"/>
  <c r="AX16" i="3"/>
  <c r="AW16" i="3"/>
  <c r="CJ16" i="3" s="1"/>
  <c r="AV16" i="3"/>
  <c r="BT15" i="3"/>
  <c r="BS15" i="3"/>
  <c r="BR15" i="3"/>
  <c r="BQ15" i="3"/>
  <c r="BP15" i="3"/>
  <c r="BO15" i="3"/>
  <c r="BN15" i="3"/>
  <c r="BK15" i="3"/>
  <c r="BJ15" i="3"/>
  <c r="BI15" i="3"/>
  <c r="CM15" i="3" s="1"/>
  <c r="BH15" i="3"/>
  <c r="BG15" i="3"/>
  <c r="BF15" i="3"/>
  <c r="CJ15" i="3" s="1"/>
  <c r="BE15" i="3"/>
  <c r="BB15" i="3"/>
  <c r="BA15" i="3"/>
  <c r="AZ15" i="3"/>
  <c r="AY15" i="3"/>
  <c r="AX15" i="3"/>
  <c r="AW15" i="3"/>
  <c r="AV15" i="3"/>
  <c r="BT14" i="3"/>
  <c r="BT115" i="3" s="1"/>
  <c r="BS14" i="3"/>
  <c r="BR14" i="3"/>
  <c r="BQ14" i="3"/>
  <c r="BP14" i="3"/>
  <c r="BO14" i="3"/>
  <c r="BN14" i="3"/>
  <c r="BK14" i="3"/>
  <c r="CO14" i="3" s="1"/>
  <c r="BJ14" i="3"/>
  <c r="CN14" i="3" s="1"/>
  <c r="BI14" i="3"/>
  <c r="BH14" i="3"/>
  <c r="BG14" i="3"/>
  <c r="BF14" i="3"/>
  <c r="CJ14" i="3" s="1"/>
  <c r="BE14" i="3"/>
  <c r="BB14" i="3"/>
  <c r="BA14" i="3"/>
  <c r="AZ14" i="3"/>
  <c r="AY14" i="3"/>
  <c r="CL14" i="3" s="1"/>
  <c r="AX14" i="3"/>
  <c r="AW14" i="3"/>
  <c r="AV14" i="3"/>
  <c r="X14" i="3"/>
  <c r="W14" i="3"/>
  <c r="V14" i="3"/>
  <c r="V9" i="3" s="1"/>
  <c r="U14" i="3"/>
  <c r="U1" i="3" s="1"/>
  <c r="T14" i="3"/>
  <c r="T9" i="3" s="1"/>
  <c r="S14" i="3"/>
  <c r="R14" i="3"/>
  <c r="Q14" i="3"/>
  <c r="P14" i="3"/>
  <c r="O14" i="3"/>
  <c r="N14" i="3"/>
  <c r="N9" i="3" s="1"/>
  <c r="M14" i="3"/>
  <c r="M1" i="3" s="1"/>
  <c r="L14" i="3"/>
  <c r="K14" i="3"/>
  <c r="BT13" i="3"/>
  <c r="BS13" i="3"/>
  <c r="BR13" i="3"/>
  <c r="BQ13" i="3"/>
  <c r="BP13" i="3"/>
  <c r="BP115" i="3" s="1"/>
  <c r="BO13" i="3"/>
  <c r="BN13" i="3"/>
  <c r="BN115" i="3" s="1"/>
  <c r="BK13" i="3"/>
  <c r="BJ13" i="3"/>
  <c r="CN13" i="3" s="1"/>
  <c r="BI13" i="3"/>
  <c r="BH13" i="3"/>
  <c r="BG13" i="3"/>
  <c r="BF13" i="3"/>
  <c r="CJ13" i="3" s="1"/>
  <c r="BE13" i="3"/>
  <c r="CI13" i="3" s="1"/>
  <c r="BB13" i="3"/>
  <c r="CO13" i="3" s="1"/>
  <c r="BA13" i="3"/>
  <c r="AZ13" i="3"/>
  <c r="AY13" i="3"/>
  <c r="AX13" i="3"/>
  <c r="AW13" i="3"/>
  <c r="AV13" i="3"/>
  <c r="AF13" i="3"/>
  <c r="AE13" i="3"/>
  <c r="AD13" i="3"/>
  <c r="AC13" i="3"/>
  <c r="AB13" i="3"/>
  <c r="AB9" i="3"/>
  <c r="AA13" i="3"/>
  <c r="X13" i="3"/>
  <c r="X1" i="3"/>
  <c r="W13" i="3"/>
  <c r="W1" i="3" s="1"/>
  <c r="V13" i="3"/>
  <c r="U13" i="3"/>
  <c r="T13" i="3"/>
  <c r="S13" i="3"/>
  <c r="S1" i="3" s="1"/>
  <c r="R13" i="3"/>
  <c r="R1" i="3" s="1"/>
  <c r="Q13" i="3"/>
  <c r="Q9" i="3" s="1"/>
  <c r="P13" i="3"/>
  <c r="P1" i="3" s="1"/>
  <c r="O13" i="3"/>
  <c r="O1" i="3" s="1"/>
  <c r="N13" i="3"/>
  <c r="M13" i="3"/>
  <c r="L13" i="3"/>
  <c r="K13" i="3"/>
  <c r="K1" i="3" s="1"/>
  <c r="BT12" i="3"/>
  <c r="BS12" i="3"/>
  <c r="BR12" i="3"/>
  <c r="BQ12" i="3"/>
  <c r="BP12" i="3"/>
  <c r="BO12" i="3"/>
  <c r="BN12" i="3"/>
  <c r="BK12" i="3"/>
  <c r="BJ12" i="3"/>
  <c r="BI12" i="3"/>
  <c r="CM12" i="3" s="1"/>
  <c r="BH12" i="3"/>
  <c r="CL12" i="3" s="1"/>
  <c r="BG12" i="3"/>
  <c r="BF12" i="3"/>
  <c r="BE12" i="3"/>
  <c r="CI12" i="3" s="1"/>
  <c r="BB12" i="3"/>
  <c r="BA12" i="3"/>
  <c r="AZ12" i="3"/>
  <c r="AY12" i="3"/>
  <c r="AX12" i="3"/>
  <c r="AX115" i="3" s="1"/>
  <c r="AW12" i="3"/>
  <c r="CJ12" i="3" s="1"/>
  <c r="AV12" i="3"/>
  <c r="AU12" i="3"/>
  <c r="BD12" i="3"/>
  <c r="BM12" i="3"/>
  <c r="BT11" i="3"/>
  <c r="BS11" i="3"/>
  <c r="BR11" i="3"/>
  <c r="BQ11" i="3"/>
  <c r="BQ115" i="3" s="1"/>
  <c r="BP11" i="3"/>
  <c r="BO11" i="3"/>
  <c r="BN11" i="3"/>
  <c r="BK11" i="3"/>
  <c r="BJ11" i="3"/>
  <c r="BI11" i="3"/>
  <c r="BH11" i="3"/>
  <c r="BG11" i="3"/>
  <c r="BF11" i="3"/>
  <c r="BE11" i="3"/>
  <c r="BD11" i="3"/>
  <c r="BD115" i="3"/>
  <c r="BB11" i="3"/>
  <c r="BA11" i="3"/>
  <c r="CN11" i="3" s="1"/>
  <c r="AZ11" i="3"/>
  <c r="CM11" i="3" s="1"/>
  <c r="AY11" i="3"/>
  <c r="AY115" i="3" s="1"/>
  <c r="AX11" i="3"/>
  <c r="AW11" i="3"/>
  <c r="AV11" i="3"/>
  <c r="AV9" i="3"/>
  <c r="AW9" i="3" s="1"/>
  <c r="AX9" i="3" s="1"/>
  <c r="CB9" i="3" s="1"/>
  <c r="D4" i="3"/>
  <c r="D3" i="3"/>
  <c r="N1" i="4"/>
  <c r="V1" i="4"/>
  <c r="R1" i="4"/>
  <c r="AA9" i="4"/>
  <c r="D7" i="4"/>
  <c r="AA9" i="3"/>
  <c r="D7" i="3"/>
  <c r="BV103" i="4"/>
  <c r="BV79" i="3"/>
  <c r="CI106" i="3"/>
  <c r="BM11" i="3"/>
  <c r="AU13" i="3"/>
  <c r="BD13" i="4"/>
  <c r="BM13" i="4"/>
  <c r="CO37" i="4"/>
  <c r="CJ38" i="4"/>
  <c r="CO53" i="4"/>
  <c r="CI67" i="4"/>
  <c r="CM67" i="4"/>
  <c r="CL76" i="4"/>
  <c r="CK81" i="4"/>
  <c r="CL42" i="3"/>
  <c r="CO67" i="3"/>
  <c r="CM69" i="3"/>
  <c r="CM77" i="3"/>
  <c r="CK87" i="3"/>
  <c r="CI89" i="3"/>
  <c r="CL98" i="3"/>
  <c r="CO99" i="3"/>
  <c r="CI105" i="3"/>
  <c r="CM106" i="3"/>
  <c r="CJ60" i="3"/>
  <c r="CK71" i="3"/>
  <c r="CJ84" i="3"/>
  <c r="CM85" i="3"/>
  <c r="CK103" i="3"/>
  <c r="CK20" i="3"/>
  <c r="CO24" i="3"/>
  <c r="CJ49" i="3"/>
  <c r="CO59" i="4"/>
  <c r="CM65" i="4"/>
  <c r="CK71" i="4"/>
  <c r="CO75" i="4"/>
  <c r="CM77" i="4"/>
  <c r="CJ80" i="4"/>
  <c r="CL82" i="4"/>
  <c r="CJ84" i="4"/>
  <c r="CK87" i="4"/>
  <c r="CN88" i="4"/>
  <c r="CO91" i="4"/>
  <c r="CM93" i="4"/>
  <c r="CL98" i="4"/>
  <c r="CK103" i="4"/>
  <c r="CI19" i="4"/>
  <c r="CM23" i="4"/>
  <c r="CJ26" i="4"/>
  <c r="CM27" i="4"/>
  <c r="CM31" i="4"/>
  <c r="CJ34" i="4"/>
  <c r="CN50" i="4"/>
  <c r="CL84" i="4"/>
  <c r="CO85" i="4"/>
  <c r="CN86" i="4"/>
  <c r="CJ90" i="4"/>
  <c r="CN90" i="4"/>
  <c r="CO93" i="4"/>
  <c r="CK97" i="4"/>
  <c r="CO97" i="4"/>
  <c r="CI99" i="4"/>
  <c r="CL100" i="4"/>
  <c r="CJ102" i="4"/>
  <c r="CN102" i="4"/>
  <c r="CK105" i="4"/>
  <c r="CO106" i="4"/>
  <c r="CO64" i="3"/>
  <c r="CL71" i="3"/>
  <c r="CO72" i="3"/>
  <c r="CK76" i="3"/>
  <c r="CK84" i="3"/>
  <c r="CO84" i="3"/>
  <c r="CK92" i="3"/>
  <c r="CL95" i="3"/>
  <c r="CO96" i="3"/>
  <c r="CK100" i="3"/>
  <c r="CL103" i="3"/>
  <c r="CO104" i="3"/>
  <c r="CL20" i="3"/>
  <c r="CI27" i="3"/>
  <c r="CK33" i="3"/>
  <c r="CN34" i="3"/>
  <c r="CI35" i="3"/>
  <c r="CJ38" i="3"/>
  <c r="CO45" i="3"/>
  <c r="CJ46" i="3"/>
  <c r="CK49" i="3"/>
  <c r="CO49" i="3"/>
  <c r="CO53" i="3"/>
  <c r="CJ54" i="3"/>
  <c r="CL60" i="3"/>
  <c r="CO61" i="3"/>
  <c r="CI63" i="3"/>
  <c r="CJ66" i="3"/>
  <c r="CM67" i="3"/>
  <c r="CO69" i="3"/>
  <c r="CJ70" i="3"/>
  <c r="CO73" i="3"/>
  <c r="CJ74" i="3"/>
  <c r="CL76" i="3"/>
  <c r="CI79" i="3"/>
  <c r="CK81" i="3"/>
  <c r="CJ86" i="3"/>
  <c r="CN86" i="3"/>
  <c r="CI87" i="3"/>
  <c r="CK89" i="3"/>
  <c r="CO89" i="3"/>
  <c r="CL92" i="3"/>
  <c r="CO93" i="3"/>
  <c r="CJ94" i="3"/>
  <c r="CI95" i="3"/>
  <c r="CM95" i="3"/>
  <c r="CK97" i="3"/>
  <c r="CM99" i="3"/>
  <c r="CL100" i="3"/>
  <c r="CO101" i="3"/>
  <c r="CJ102" i="3"/>
  <c r="CK105" i="3"/>
  <c r="CO105" i="3"/>
  <c r="CO106" i="3"/>
  <c r="BM11" i="4"/>
  <c r="AU15" i="4"/>
  <c r="AU16" i="4" s="1"/>
  <c r="BD14" i="4"/>
  <c r="BM14" i="4" s="1"/>
  <c r="CK14" i="3"/>
  <c r="CN15" i="3"/>
  <c r="CI16" i="3"/>
  <c r="CL17" i="3"/>
  <c r="CO18" i="3"/>
  <c r="CJ19" i="3"/>
  <c r="CK22" i="3"/>
  <c r="CN23" i="3"/>
  <c r="CI24" i="3"/>
  <c r="CL25" i="3"/>
  <c r="CO26" i="3"/>
  <c r="CJ27" i="3"/>
  <c r="CM28" i="3"/>
  <c r="CK30" i="3"/>
  <c r="CO30" i="3"/>
  <c r="CN31" i="3"/>
  <c r="CI32" i="3"/>
  <c r="CL33" i="3"/>
  <c r="CO34" i="3"/>
  <c r="CJ35" i="3"/>
  <c r="CK38" i="3"/>
  <c r="CO38" i="3"/>
  <c r="CN39" i="3"/>
  <c r="CI40" i="3"/>
  <c r="BD12" i="4"/>
  <c r="BM12" i="4" s="1"/>
  <c r="CN32" i="3"/>
  <c r="CJ36" i="3"/>
  <c r="CI12" i="4"/>
  <c r="CO32" i="4"/>
  <c r="CN53" i="4"/>
  <c r="CN61" i="4"/>
  <c r="CL63" i="4"/>
  <c r="CJ65" i="4"/>
  <c r="CK68" i="4"/>
  <c r="CN69" i="4"/>
  <c r="CO72" i="4"/>
  <c r="CN77" i="4"/>
  <c r="CJ81" i="4"/>
  <c r="CN81" i="4"/>
  <c r="CK84" i="4"/>
  <c r="CI86" i="4"/>
  <c r="CJ89" i="4"/>
  <c r="CN93" i="4"/>
  <c r="CJ97" i="4"/>
  <c r="CK100" i="4"/>
  <c r="CN101" i="4"/>
  <c r="CI102" i="4"/>
  <c r="CO104" i="4"/>
  <c r="CJ105" i="4"/>
  <c r="CM40" i="3"/>
  <c r="CL41" i="3"/>
  <c r="CO42" i="3"/>
  <c r="CJ43" i="3"/>
  <c r="CN43" i="3"/>
  <c r="CI44" i="3"/>
  <c r="CK46" i="3"/>
  <c r="CO46" i="3"/>
  <c r="CN47" i="3"/>
  <c r="CI48" i="3"/>
  <c r="CM48" i="3"/>
  <c r="CL49" i="3"/>
  <c r="CK50" i="3"/>
  <c r="CO50" i="3"/>
  <c r="CJ51" i="3"/>
  <c r="CK54" i="3"/>
  <c r="CO54" i="3"/>
  <c r="CJ55" i="3"/>
  <c r="CN55" i="3"/>
  <c r="CI56" i="3"/>
  <c r="CL57" i="3"/>
  <c r="CO58" i="3"/>
  <c r="CJ59" i="3"/>
  <c r="CN59" i="3"/>
  <c r="CI60" i="3"/>
  <c r="CM60" i="3"/>
  <c r="CK62" i="3"/>
  <c r="CJ63" i="3"/>
  <c r="CN63" i="3"/>
  <c r="CI64" i="3"/>
  <c r="CL65" i="3"/>
  <c r="CO66" i="3"/>
  <c r="CJ67" i="3"/>
  <c r="CN67" i="3"/>
  <c r="CI68" i="3"/>
  <c r="CM68" i="3"/>
  <c r="CK70" i="3"/>
  <c r="CN71" i="3"/>
  <c r="CI72" i="3"/>
  <c r="CM72" i="3"/>
  <c r="CL73" i="3"/>
  <c r="CK74" i="3"/>
  <c r="CO74" i="3"/>
  <c r="CJ75" i="3"/>
  <c r="CL77" i="3"/>
  <c r="CK78" i="3"/>
  <c r="CO78" i="3"/>
  <c r="CJ79" i="3"/>
  <c r="CN79" i="3"/>
  <c r="CI80" i="3"/>
  <c r="CL81" i="3"/>
  <c r="CK82" i="3"/>
  <c r="CO82" i="3"/>
  <c r="CJ83" i="3"/>
  <c r="CN83" i="3"/>
  <c r="CI84" i="3"/>
  <c r="CK86" i="3"/>
  <c r="CJ87" i="3"/>
  <c r="CN87" i="3"/>
  <c r="CI88" i="3"/>
  <c r="CM88" i="3"/>
  <c r="CL89" i="3"/>
  <c r="CO90" i="3"/>
  <c r="CJ91" i="3"/>
  <c r="CN91" i="3"/>
  <c r="CI92" i="3"/>
  <c r="CM92" i="3"/>
  <c r="CL93" i="3"/>
  <c r="CK94" i="3"/>
  <c r="CN95" i="3"/>
  <c r="CI96" i="3"/>
  <c r="CM96" i="3"/>
  <c r="CL97" i="3"/>
  <c r="CK98" i="3"/>
  <c r="CO98" i="3"/>
  <c r="CJ99" i="3"/>
  <c r="CM100" i="3"/>
  <c r="CL101" i="3"/>
  <c r="CK102" i="3"/>
  <c r="CO102" i="3"/>
  <c r="CJ103" i="3"/>
  <c r="CN103" i="3"/>
  <c r="CI104" i="3"/>
  <c r="CL105" i="3"/>
  <c r="CL106" i="3"/>
  <c r="CJ13" i="4"/>
  <c r="CN13" i="4"/>
  <c r="CK14" i="4"/>
  <c r="CN15" i="4"/>
  <c r="CI16" i="4"/>
  <c r="CL17" i="4"/>
  <c r="CO18" i="4"/>
  <c r="CJ19" i="4"/>
  <c r="CM20" i="4"/>
  <c r="CL21" i="4"/>
  <c r="CK22" i="4"/>
  <c r="CN23" i="4"/>
  <c r="CI24" i="4"/>
  <c r="CL25" i="4"/>
  <c r="CK26" i="4"/>
  <c r="CO26" i="4"/>
  <c r="CJ27" i="4"/>
  <c r="CN27" i="4"/>
  <c r="CM28" i="4"/>
  <c r="CK30" i="4"/>
  <c r="CN31" i="4"/>
  <c r="CI32" i="4"/>
  <c r="CM32" i="4"/>
  <c r="CL33" i="4"/>
  <c r="CO34" i="4"/>
  <c r="CJ35" i="4"/>
  <c r="CM36" i="4"/>
  <c r="CL37" i="4"/>
  <c r="CK38" i="4"/>
  <c r="CN39" i="4"/>
  <c r="CI40" i="4"/>
  <c r="CL41" i="4"/>
  <c r="CO42" i="4"/>
  <c r="CJ43" i="4"/>
  <c r="CM44" i="4"/>
  <c r="CL45" i="4"/>
  <c r="CK46" i="4"/>
  <c r="CO46" i="4"/>
  <c r="CJ47" i="4"/>
  <c r="CN47" i="4"/>
  <c r="CI48" i="4"/>
  <c r="CL49" i="4"/>
  <c r="CK50" i="4"/>
  <c r="CO50" i="4"/>
  <c r="CJ51" i="4"/>
  <c r="CN51" i="4"/>
  <c r="CI52" i="4"/>
  <c r="CM52" i="4"/>
  <c r="CK54" i="4"/>
  <c r="CO54" i="4"/>
  <c r="CJ55" i="4"/>
  <c r="CN55" i="4"/>
  <c r="CI56" i="4"/>
  <c r="CM56" i="4"/>
  <c r="CL57" i="4"/>
  <c r="CO58" i="4"/>
  <c r="CJ59" i="4"/>
  <c r="CN59" i="4"/>
  <c r="CM60" i="4"/>
  <c r="CL61" i="4"/>
  <c r="CK62" i="4"/>
  <c r="CN63" i="4"/>
  <c r="CI64" i="4"/>
  <c r="CM64" i="4"/>
  <c r="CL65" i="4"/>
  <c r="CK66" i="4"/>
  <c r="CO66" i="4"/>
  <c r="CJ67" i="4"/>
  <c r="CM68" i="4"/>
  <c r="CL69" i="4"/>
  <c r="CK70" i="4"/>
  <c r="CO70" i="4"/>
  <c r="CJ71" i="4"/>
  <c r="CN71" i="4"/>
  <c r="CI72" i="4"/>
  <c r="CM72" i="4"/>
  <c r="CL73" i="4"/>
  <c r="CK74" i="4"/>
  <c r="CO74" i="4"/>
  <c r="CJ75" i="4"/>
  <c r="CN75" i="4"/>
  <c r="CM76" i="4"/>
  <c r="CL77" i="4"/>
  <c r="CK78" i="4"/>
  <c r="CO78" i="4"/>
  <c r="CJ79" i="4"/>
  <c r="CN79" i="4"/>
  <c r="CI80" i="4"/>
  <c r="CM80" i="4"/>
  <c r="CL81" i="4"/>
  <c r="CK82" i="4"/>
  <c r="CO82" i="4"/>
  <c r="CJ83" i="4"/>
  <c r="CN83" i="4"/>
  <c r="CI84" i="4"/>
  <c r="CM84" i="4"/>
  <c r="CL85" i="4"/>
  <c r="CK86" i="4"/>
  <c r="CO86" i="4"/>
  <c r="CJ87" i="4"/>
  <c r="CN87" i="4"/>
  <c r="CI88" i="4"/>
  <c r="CM88" i="4"/>
  <c r="CL89" i="4"/>
  <c r="CK90" i="4"/>
  <c r="CO90" i="4"/>
  <c r="CJ91" i="4"/>
  <c r="CN91" i="4"/>
  <c r="CM92" i="4"/>
  <c r="CL93" i="4"/>
  <c r="CK94" i="4"/>
  <c r="CO94" i="4"/>
  <c r="CJ95" i="4"/>
  <c r="CN95" i="4"/>
  <c r="CI96" i="4"/>
  <c r="CM96" i="4"/>
  <c r="CL97" i="4"/>
  <c r="CK98" i="4"/>
  <c r="CO98" i="4"/>
  <c r="CJ99" i="4"/>
  <c r="CN99" i="4"/>
  <c r="CM100" i="4"/>
  <c r="CL101" i="4"/>
  <c r="CK102" i="4"/>
  <c r="CO102" i="4"/>
  <c r="CJ103" i="4"/>
  <c r="CN103" i="4"/>
  <c r="CI104" i="4"/>
  <c r="CM104" i="4"/>
  <c r="CL105" i="4"/>
  <c r="CL106" i="4"/>
  <c r="A117" i="3"/>
  <c r="A224" i="3" s="1"/>
  <c r="A331" i="3" s="1"/>
  <c r="A438" i="3" s="1"/>
  <c r="A545" i="3" s="1"/>
  <c r="A652" i="3" s="1"/>
  <c r="BB127" i="3"/>
  <c r="BB131" i="3"/>
  <c r="BB135" i="3"/>
  <c r="BB137" i="3"/>
  <c r="AZ127" i="4"/>
  <c r="AV128" i="4"/>
  <c r="AV130" i="4"/>
  <c r="AZ131" i="4"/>
  <c r="AZ133" i="4"/>
  <c r="AV134" i="4"/>
  <c r="AV138" i="4"/>
  <c r="AV122" i="3"/>
  <c r="AV126" i="3"/>
  <c r="AV128" i="3"/>
  <c r="AZ129" i="3"/>
  <c r="AZ133" i="3"/>
  <c r="AV134" i="3"/>
  <c r="AV136" i="3"/>
  <c r="AV138" i="3"/>
  <c r="BB132" i="4"/>
  <c r="BA122" i="3"/>
  <c r="AW123" i="3"/>
  <c r="AW125" i="3"/>
  <c r="BA126" i="3"/>
  <c r="AW127" i="3"/>
  <c r="AW129" i="3"/>
  <c r="BA130" i="3"/>
  <c r="AW131" i="3"/>
  <c r="BA132" i="3"/>
  <c r="AW133" i="3"/>
  <c r="BA134" i="3"/>
  <c r="AW135" i="3"/>
  <c r="BA136" i="3"/>
  <c r="AW137" i="3"/>
  <c r="BA138" i="3"/>
  <c r="AV115" i="4"/>
  <c r="AY128" i="4"/>
  <c r="AY130" i="4"/>
  <c r="AY132" i="4"/>
  <c r="AY134" i="4"/>
  <c r="AY138" i="4"/>
  <c r="AY118" i="3"/>
  <c r="AY122" i="3"/>
  <c r="AY128" i="3"/>
  <c r="AY130" i="3"/>
  <c r="AY132" i="3"/>
  <c r="AY134" i="3"/>
  <c r="AY136" i="3"/>
  <c r="AY138" i="3"/>
  <c r="AW127" i="4"/>
  <c r="AW129" i="4"/>
  <c r="AW131" i="4"/>
  <c r="AW135" i="4"/>
  <c r="AW136" i="4"/>
  <c r="AW137" i="4"/>
  <c r="R9" i="4"/>
  <c r="V9" i="4"/>
  <c r="N9" i="4"/>
  <c r="AV8" i="4"/>
  <c r="BZ9" i="3"/>
  <c r="BF9" i="3"/>
  <c r="BO9" i="3" s="1"/>
  <c r="BE9" i="3"/>
  <c r="BN9" i="3" s="1"/>
  <c r="AV8" i="3"/>
  <c r="R9" i="3"/>
  <c r="BR122" i="3"/>
  <c r="BT137" i="4"/>
  <c r="BR136" i="3"/>
  <c r="BN131" i="3"/>
  <c r="BN135" i="3"/>
  <c r="BN137" i="3"/>
  <c r="BR124" i="3"/>
  <c r="BR126" i="3"/>
  <c r="BN127" i="3"/>
  <c r="BN129" i="3"/>
  <c r="BR130" i="3"/>
  <c r="BR132" i="3"/>
  <c r="BR134" i="3"/>
  <c r="BN125" i="3"/>
  <c r="BN133" i="3"/>
  <c r="BR138" i="3"/>
  <c r="BO117" i="3"/>
  <c r="BO121" i="3"/>
  <c r="BP120" i="3"/>
  <c r="BT123" i="3"/>
  <c r="BP124" i="3"/>
  <c r="BO123" i="3"/>
  <c r="BO125" i="3"/>
  <c r="BO127" i="3"/>
  <c r="BO129" i="3"/>
  <c r="BO131" i="3"/>
  <c r="BO133" i="3"/>
  <c r="BO135" i="3"/>
  <c r="BS136" i="3"/>
  <c r="BO137" i="3"/>
  <c r="BO138" i="3"/>
  <c r="BO117" i="4"/>
  <c r="BT125" i="3"/>
  <c r="BT129" i="3"/>
  <c r="BT131" i="3"/>
  <c r="BT133" i="3"/>
  <c r="BT135" i="3"/>
  <c r="BT137" i="3"/>
  <c r="BT115" i="4"/>
  <c r="BP130" i="4"/>
  <c r="BT135" i="4"/>
  <c r="BP138" i="4"/>
  <c r="BQ123" i="3"/>
  <c r="BQ128" i="3"/>
  <c r="BQ127" i="4"/>
  <c r="BQ129" i="4"/>
  <c r="BQ133" i="4"/>
  <c r="BQ134" i="4"/>
  <c r="BQ135" i="4"/>
  <c r="BQ137" i="4"/>
  <c r="BN132" i="4"/>
  <c r="BN135" i="4"/>
  <c r="BR138" i="4"/>
  <c r="BS126" i="4"/>
  <c r="BS128" i="4"/>
  <c r="BS130" i="4"/>
  <c r="BS132" i="4"/>
  <c r="BS134" i="4"/>
  <c r="BO135" i="4"/>
  <c r="BS135" i="4"/>
  <c r="BS136" i="4"/>
  <c r="BO137" i="4"/>
  <c r="BO138" i="4"/>
  <c r="BS138" i="4"/>
  <c r="AL124" i="4"/>
  <c r="AL137" i="4"/>
  <c r="AL115" i="3"/>
  <c r="AL138" i="4"/>
  <c r="AL122" i="4"/>
  <c r="BM115" i="3"/>
  <c r="AU14" i="3"/>
  <c r="BD13" i="3"/>
  <c r="BM13" i="3"/>
  <c r="BM115" i="4"/>
  <c r="BD15" i="4"/>
  <c r="BD116" i="4" s="1"/>
  <c r="AU116" i="4"/>
  <c r="AV107" i="3"/>
  <c r="AX107" i="4"/>
  <c r="AX107" i="3"/>
  <c r="AY107" i="4"/>
  <c r="AW107" i="4"/>
  <c r="AW107" i="3"/>
  <c r="AV107" i="4"/>
  <c r="BB107" i="3"/>
  <c r="BB107" i="4"/>
  <c r="BA107" i="3"/>
  <c r="BA107" i="4"/>
  <c r="AZ107" i="3"/>
  <c r="AZ107" i="4"/>
  <c r="AY107" i="3"/>
  <c r="AU15" i="3"/>
  <c r="AU116" i="3" s="1"/>
  <c r="BD14" i="3"/>
  <c r="BM14" i="3" s="1"/>
  <c r="AU17" i="4"/>
  <c r="BD17" i="4" s="1"/>
  <c r="BD16" i="4"/>
  <c r="BM16" i="4" s="1"/>
  <c r="AV140" i="4"/>
  <c r="AV140" i="3"/>
  <c r="AW140" i="3"/>
  <c r="BD15" i="3"/>
  <c r="BD116" i="3" s="1"/>
  <c r="AU16" i="3"/>
  <c r="AU18" i="4"/>
  <c r="AU19" i="4" s="1"/>
  <c r="BM17" i="4"/>
  <c r="AW140" i="4"/>
  <c r="AX140" i="3"/>
  <c r="BD16" i="3"/>
  <c r="BM16" i="3" s="1"/>
  <c r="AU17" i="3"/>
  <c r="AU18" i="3" s="1"/>
  <c r="AX140" i="4"/>
  <c r="AY140" i="3"/>
  <c r="BD17" i="3"/>
  <c r="BM17" i="3" s="1"/>
  <c r="AU117" i="4"/>
  <c r="BD19" i="4"/>
  <c r="BD117" i="4" s="1"/>
  <c r="AU20" i="4"/>
  <c r="AY140" i="4"/>
  <c r="AZ140" i="3"/>
  <c r="AZ140" i="4"/>
  <c r="BA140" i="3"/>
  <c r="BA140" i="4"/>
  <c r="BB140" i="3"/>
  <c r="BB140" i="4"/>
  <c r="AW9" i="4" l="1"/>
  <c r="AX9" i="4" s="1"/>
  <c r="BD5" i="5"/>
  <c r="BE9" i="4"/>
  <c r="BN9" i="4" s="1"/>
  <c r="BN138" i="4"/>
  <c r="AW128" i="4"/>
  <c r="U1" i="4"/>
  <c r="CI58" i="4"/>
  <c r="CJ61" i="4"/>
  <c r="CM62" i="4"/>
  <c r="BI127" i="4" s="1"/>
  <c r="CK64" i="4"/>
  <c r="CN65" i="4"/>
  <c r="CM70" i="4"/>
  <c r="CK72" i="4"/>
  <c r="CN73" i="4"/>
  <c r="CO76" i="4"/>
  <c r="CJ77" i="4"/>
  <c r="CM78" i="4"/>
  <c r="BI131" i="4" s="1"/>
  <c r="CI82" i="4"/>
  <c r="AY133" i="4"/>
  <c r="CJ85" i="4"/>
  <c r="CM86" i="4"/>
  <c r="BV86" i="4"/>
  <c r="CK88" i="4"/>
  <c r="CI90" i="4"/>
  <c r="CL91" i="4"/>
  <c r="AY137" i="4"/>
  <c r="CK104" i="4"/>
  <c r="BG138" i="4" s="1"/>
  <c r="CK106" i="4"/>
  <c r="AX131" i="4"/>
  <c r="BW105" i="4"/>
  <c r="BA117" i="4"/>
  <c r="AV129" i="4"/>
  <c r="CN100" i="4"/>
  <c r="BJ137" i="4" s="1"/>
  <c r="CN37" i="4"/>
  <c r="BP133" i="4"/>
  <c r="CN84" i="4"/>
  <c r="CM66" i="4"/>
  <c r="AH42" i="5"/>
  <c r="BA129" i="4"/>
  <c r="BF132" i="4"/>
  <c r="CI29" i="3"/>
  <c r="AV119" i="3"/>
  <c r="CL35" i="3"/>
  <c r="BS121" i="3"/>
  <c r="CM38" i="3"/>
  <c r="CK40" i="3"/>
  <c r="BV40" i="3"/>
  <c r="CO55" i="3"/>
  <c r="BB126" i="3"/>
  <c r="BT134" i="3"/>
  <c r="BW89" i="3"/>
  <c r="AY119" i="3"/>
  <c r="BB136" i="3"/>
  <c r="BK136" i="3" s="1"/>
  <c r="CK43" i="3"/>
  <c r="CL46" i="3"/>
  <c r="AY123" i="3"/>
  <c r="BH123" i="3" s="1"/>
  <c r="CK75" i="3"/>
  <c r="AX131" i="3"/>
  <c r="AX133" i="3"/>
  <c r="CK83" i="3"/>
  <c r="CL11" i="3"/>
  <c r="AY117" i="3"/>
  <c r="BW99" i="3"/>
  <c r="BB115" i="3"/>
  <c r="BQ116" i="3"/>
  <c r="BT126" i="3"/>
  <c r="BT124" i="3"/>
  <c r="CL78" i="3"/>
  <c r="AY131" i="3"/>
  <c r="CK91" i="3"/>
  <c r="AX135" i="3"/>
  <c r="BB130" i="3"/>
  <c r="P9" i="3"/>
  <c r="CK59" i="3"/>
  <c r="AX127" i="3"/>
  <c r="BS119" i="3"/>
  <c r="CO79" i="3"/>
  <c r="CI42" i="3"/>
  <c r="BE122" i="3" s="1"/>
  <c r="CL43" i="3"/>
  <c r="CO44" i="3"/>
  <c r="CK45" i="3"/>
  <c r="CM46" i="3"/>
  <c r="CN46" i="3"/>
  <c r="AX124" i="3"/>
  <c r="CL48" i="3"/>
  <c r="BA124" i="3"/>
  <c r="CI50" i="3"/>
  <c r="CL51" i="3"/>
  <c r="CO52" i="3"/>
  <c r="BW52" i="3"/>
  <c r="CK53" i="3"/>
  <c r="BQ125" i="3"/>
  <c r="BV56" i="3"/>
  <c r="CI58" i="3"/>
  <c r="BP126" i="3"/>
  <c r="AY127" i="3"/>
  <c r="CJ61" i="3"/>
  <c r="CK61" i="3"/>
  <c r="BQ127" i="3"/>
  <c r="BV62" i="3"/>
  <c r="BT127" i="3"/>
  <c r="BV63" i="3"/>
  <c r="AX128" i="3"/>
  <c r="CL64" i="3"/>
  <c r="BR128" i="3"/>
  <c r="BA128" i="3"/>
  <c r="AY129" i="3"/>
  <c r="BW67" i="3"/>
  <c r="CO68" i="3"/>
  <c r="BK129" i="3" s="1"/>
  <c r="CK69" i="3"/>
  <c r="BG129" i="3" s="1"/>
  <c r="BQ129" i="3"/>
  <c r="CM70" i="3"/>
  <c r="BV72" i="3"/>
  <c r="BP130" i="3"/>
  <c r="CL75" i="3"/>
  <c r="CM75" i="3"/>
  <c r="BW75" i="3"/>
  <c r="CK77" i="3"/>
  <c r="BG131" i="3" s="1"/>
  <c r="BQ131" i="3"/>
  <c r="BV78" i="3"/>
  <c r="CK80" i="3"/>
  <c r="CL80" i="3"/>
  <c r="CN81" i="3"/>
  <c r="CI82" i="3"/>
  <c r="BE132" i="3" s="1"/>
  <c r="BP132" i="3"/>
  <c r="AY133" i="3"/>
  <c r="CK104" i="3"/>
  <c r="BQ120" i="3"/>
  <c r="BW41" i="3"/>
  <c r="BN124" i="3"/>
  <c r="BA127" i="3"/>
  <c r="BW65" i="3"/>
  <c r="BW73" i="3"/>
  <c r="BW81" i="3"/>
  <c r="BB134" i="3"/>
  <c r="BW91" i="3"/>
  <c r="BW97" i="3"/>
  <c r="BB138" i="3"/>
  <c r="BW105" i="3"/>
  <c r="CK15" i="3"/>
  <c r="CN16" i="3"/>
  <c r="CK13" i="3"/>
  <c r="CM13" i="3"/>
  <c r="AZ118" i="3"/>
  <c r="BT118" i="3"/>
  <c r="BO119" i="3"/>
  <c r="AW120" i="3"/>
  <c r="AZ120" i="3"/>
  <c r="AX121" i="3"/>
  <c r="AV121" i="3"/>
  <c r="AZ122" i="3"/>
  <c r="AV123" i="3"/>
  <c r="AZ124" i="3"/>
  <c r="CK60" i="3"/>
  <c r="AZ128" i="3"/>
  <c r="AZ130" i="3"/>
  <c r="AV131" i="3"/>
  <c r="AV133" i="3"/>
  <c r="BK130" i="3"/>
  <c r="CM20" i="3"/>
  <c r="CM36" i="3"/>
  <c r="CM105" i="3"/>
  <c r="AN20" i="4"/>
  <c r="AN21" i="4" s="1"/>
  <c r="AN22" i="4" s="1"/>
  <c r="AN23" i="4" s="1"/>
  <c r="AN117" i="4"/>
  <c r="BM15" i="3"/>
  <c r="BM116" i="3" s="1"/>
  <c r="AN116" i="4"/>
  <c r="AU19" i="3"/>
  <c r="BD18" i="3"/>
  <c r="BM18" i="3" s="1"/>
  <c r="BM15" i="4"/>
  <c r="BM116" i="4" s="1"/>
  <c r="BD18" i="4"/>
  <c r="BM18" i="4" s="1"/>
  <c r="BM19" i="4"/>
  <c r="BM117" i="4" s="1"/>
  <c r="AU21" i="4"/>
  <c r="BD20" i="4"/>
  <c r="BM20" i="4" s="1"/>
  <c r="BW44" i="3"/>
  <c r="BN123" i="3"/>
  <c r="CK56" i="3"/>
  <c r="AX126" i="3"/>
  <c r="BI129" i="3"/>
  <c r="CI15" i="3"/>
  <c r="BT117" i="3"/>
  <c r="CK29" i="3"/>
  <c r="CO41" i="3"/>
  <c r="CJ42" i="3"/>
  <c r="CI55" i="3"/>
  <c r="BQ119" i="3"/>
  <c r="BR120" i="3"/>
  <c r="AW121" i="3"/>
  <c r="BF11" i="5"/>
  <c r="BW59" i="3"/>
  <c r="U9" i="3"/>
  <c r="AZ115" i="3"/>
  <c r="BJ134" i="3"/>
  <c r="M9" i="3"/>
  <c r="AY131" i="4"/>
  <c r="CL75" i="4"/>
  <c r="BR132" i="4"/>
  <c r="BW80" i="4"/>
  <c r="CM94" i="4"/>
  <c r="BI135" i="4" s="1"/>
  <c r="AZ135" i="4"/>
  <c r="CO17" i="3"/>
  <c r="CJ18" i="3"/>
  <c r="CO25" i="3"/>
  <c r="CM27" i="3"/>
  <c r="AV120" i="3"/>
  <c r="CI31" i="3"/>
  <c r="CJ34" i="3"/>
  <c r="CM35" i="3"/>
  <c r="CM43" i="3"/>
  <c r="CI47" i="3"/>
  <c r="CJ50" i="3"/>
  <c r="CM51" i="3"/>
  <c r="BI125" i="3" s="1"/>
  <c r="CN54" i="3"/>
  <c r="CO57" i="3"/>
  <c r="CJ58" i="3"/>
  <c r="CM59" i="3"/>
  <c r="CO65" i="3"/>
  <c r="CN70" i="3"/>
  <c r="CI71" i="3"/>
  <c r="AV130" i="3"/>
  <c r="CN78" i="3"/>
  <c r="AV132" i="3"/>
  <c r="CO81" i="3"/>
  <c r="BV100" i="3"/>
  <c r="CI100" i="3"/>
  <c r="AW115" i="4"/>
  <c r="O9" i="4"/>
  <c r="BK137" i="3"/>
  <c r="CN62" i="3"/>
  <c r="BN127" i="4"/>
  <c r="BJ129" i="4"/>
  <c r="BA115" i="3"/>
  <c r="X9" i="3"/>
  <c r="BR116" i="3"/>
  <c r="BN117" i="3"/>
  <c r="CO35" i="3"/>
  <c r="AQ11" i="5"/>
  <c r="CO43" i="3"/>
  <c r="BB123" i="3"/>
  <c r="CO51" i="3"/>
  <c r="BB125" i="3"/>
  <c r="BV57" i="3"/>
  <c r="BB129" i="3"/>
  <c r="AX130" i="3"/>
  <c r="CO83" i="3"/>
  <c r="BK133" i="3" s="1"/>
  <c r="BB133" i="3"/>
  <c r="BW83" i="3"/>
  <c r="BV102" i="3"/>
  <c r="AX138" i="3"/>
  <c r="BQ115" i="4"/>
  <c r="AN116" i="3"/>
  <c r="AN16" i="3"/>
  <c r="AN17" i="3" s="1"/>
  <c r="AN18" i="3" s="1"/>
  <c r="AN19" i="3" s="1"/>
  <c r="V1" i="3"/>
  <c r="CI11" i="3"/>
  <c r="AV115" i="3"/>
  <c r="BW12" i="3"/>
  <c r="Q1" i="3"/>
  <c r="CL15" i="3"/>
  <c r="BS116" i="3"/>
  <c r="CO16" i="3"/>
  <c r="BA117" i="3"/>
  <c r="BS118" i="3"/>
  <c r="BA119" i="3"/>
  <c r="CI30" i="3"/>
  <c r="BS120" i="3"/>
  <c r="BR121" i="3"/>
  <c r="BA121" i="3"/>
  <c r="BS122" i="3"/>
  <c r="CJ41" i="3"/>
  <c r="BF122" i="3" s="1"/>
  <c r="BV42" i="3"/>
  <c r="BR123" i="3"/>
  <c r="CN45" i="3"/>
  <c r="BS124" i="3"/>
  <c r="BF5" i="5"/>
  <c r="AX125" i="3"/>
  <c r="BR125" i="3"/>
  <c r="CN53" i="3"/>
  <c r="BJ125" i="3" s="1"/>
  <c r="BV55" i="3"/>
  <c r="BS126" i="3"/>
  <c r="CJ57" i="3"/>
  <c r="AZ126" i="3"/>
  <c r="CM58" i="3"/>
  <c r="BW60" i="3"/>
  <c r="CI62" i="3"/>
  <c r="CL63" i="3"/>
  <c r="BS128" i="3"/>
  <c r="BN128" i="3"/>
  <c r="CK68" i="3"/>
  <c r="AX129" i="3"/>
  <c r="BW68" i="3"/>
  <c r="BA129" i="3"/>
  <c r="CI70" i="3"/>
  <c r="BV71" i="3"/>
  <c r="BS130" i="3"/>
  <c r="BN130" i="3"/>
  <c r="CJ73" i="3"/>
  <c r="BW76" i="3"/>
  <c r="CN77" i="3"/>
  <c r="CL79" i="3"/>
  <c r="BH132" i="3" s="1"/>
  <c r="BS132" i="3"/>
  <c r="CO80" i="3"/>
  <c r="BN132" i="3"/>
  <c r="CM82" i="3"/>
  <c r="BW84" i="3"/>
  <c r="BA133" i="3"/>
  <c r="BS129" i="3"/>
  <c r="BN122" i="3"/>
  <c r="AV124" i="3"/>
  <c r="BI137" i="3"/>
  <c r="K9" i="3"/>
  <c r="BB128" i="3"/>
  <c r="AX120" i="3"/>
  <c r="BG132" i="4"/>
  <c r="N1" i="3"/>
  <c r="CL12" i="4"/>
  <c r="BN131" i="4"/>
  <c r="AV133" i="4"/>
  <c r="BN137" i="4"/>
  <c r="BV87" i="3"/>
  <c r="BS134" i="3"/>
  <c r="CM90" i="3"/>
  <c r="BR135" i="3"/>
  <c r="CN93" i="3"/>
  <c r="CI94" i="3"/>
  <c r="BV95" i="3"/>
  <c r="BN136" i="3"/>
  <c r="AZ136" i="3"/>
  <c r="BJ136" i="3"/>
  <c r="BA137" i="3"/>
  <c r="AV137" i="3"/>
  <c r="BW103" i="3"/>
  <c r="CN106" i="3"/>
  <c r="CJ11" i="3"/>
  <c r="BF115" i="3" s="1"/>
  <c r="CN11" i="4"/>
  <c r="CM17" i="3"/>
  <c r="AZ123" i="3"/>
  <c r="CM49" i="3"/>
  <c r="CM57" i="3"/>
  <c r="AZ127" i="3"/>
  <c r="BI127" i="3" s="1"/>
  <c r="AZ131" i="3"/>
  <c r="BI133" i="3"/>
  <c r="AZ135" i="3"/>
  <c r="AZ137" i="3"/>
  <c r="BW11" i="3"/>
  <c r="L9" i="3"/>
  <c r="CM14" i="3"/>
  <c r="BI115" i="3" s="1"/>
  <c r="BW16" i="3"/>
  <c r="BO116" i="3"/>
  <c r="AX117" i="3"/>
  <c r="CM22" i="3"/>
  <c r="BI117" i="3" s="1"/>
  <c r="BO118" i="3"/>
  <c r="AX119" i="3"/>
  <c r="CJ29" i="3"/>
  <c r="BF119" i="3" s="1"/>
  <c r="CM30" i="3"/>
  <c r="BW32" i="3"/>
  <c r="BO120" i="3"/>
  <c r="BW120" i="3" s="1"/>
  <c r="BV35" i="3"/>
  <c r="BW40" i="3"/>
  <c r="BO122" i="3"/>
  <c r="BV43" i="3"/>
  <c r="CJ45" i="3"/>
  <c r="BF123" i="3" s="1"/>
  <c r="AW124" i="3"/>
  <c r="BF124" i="3" s="1"/>
  <c r="BO124" i="3"/>
  <c r="BO126" i="3"/>
  <c r="BO128" i="3"/>
  <c r="CJ69" i="3"/>
  <c r="BO130" i="3"/>
  <c r="CJ77" i="3"/>
  <c r="BW13" i="4"/>
  <c r="BQ116" i="4"/>
  <c r="BT116" i="4"/>
  <c r="BV18" i="4"/>
  <c r="CO20" i="4"/>
  <c r="BS117" i="4"/>
  <c r="BQ118" i="4"/>
  <c r="CN25" i="4"/>
  <c r="BT118" i="4"/>
  <c r="BV26" i="4"/>
  <c r="CL27" i="4"/>
  <c r="BS119" i="4"/>
  <c r="BQ120" i="4"/>
  <c r="CN33" i="4"/>
  <c r="BT120" i="4"/>
  <c r="BV34" i="4"/>
  <c r="CL35" i="4"/>
  <c r="CM38" i="4"/>
  <c r="BS121" i="4"/>
  <c r="BW39" i="4"/>
  <c r="BQ122" i="4"/>
  <c r="BI10" i="5"/>
  <c r="BT122" i="4"/>
  <c r="BV42" i="4"/>
  <c r="CL43" i="4"/>
  <c r="BR123" i="4"/>
  <c r="CO44" i="4"/>
  <c r="BS123" i="4"/>
  <c r="CN49" i="4"/>
  <c r="BT124" i="4"/>
  <c r="BV50" i="4"/>
  <c r="BR125" i="4"/>
  <c r="AZ128" i="4"/>
  <c r="BI128" i="4" s="1"/>
  <c r="CI69" i="4"/>
  <c r="BW71" i="4"/>
  <c r="CM73" i="4"/>
  <c r="CI77" i="4"/>
  <c r="CM81" i="4"/>
  <c r="CI85" i="4"/>
  <c r="CM89" i="4"/>
  <c r="CI101" i="4"/>
  <c r="BE137" i="4" s="1"/>
  <c r="CM105" i="4"/>
  <c r="CK85" i="3"/>
  <c r="BQ133" i="3"/>
  <c r="BV88" i="3"/>
  <c r="AY135" i="3"/>
  <c r="CK93" i="3"/>
  <c r="BG135" i="3" s="1"/>
  <c r="BQ135" i="3"/>
  <c r="AX136" i="3"/>
  <c r="CL96" i="3"/>
  <c r="BH136" i="3" s="1"/>
  <c r="BP136" i="3"/>
  <c r="AY137" i="3"/>
  <c r="BW101" i="3"/>
  <c r="BV104" i="3"/>
  <c r="CK106" i="3"/>
  <c r="BQ138" i="3"/>
  <c r="CI11" i="4"/>
  <c r="CM13" i="4"/>
  <c r="Q9" i="4"/>
  <c r="CM15" i="4"/>
  <c r="CK17" i="4"/>
  <c r="CN18" i="4"/>
  <c r="CL20" i="4"/>
  <c r="CO21" i="4"/>
  <c r="CK25" i="4"/>
  <c r="CN26" i="4"/>
  <c r="CL28" i="4"/>
  <c r="CO29" i="4"/>
  <c r="CK33" i="4"/>
  <c r="CN34" i="4"/>
  <c r="CI35" i="4"/>
  <c r="CL36" i="4"/>
  <c r="CK41" i="4"/>
  <c r="CN42" i="4"/>
  <c r="CL44" i="4"/>
  <c r="CO45" i="4"/>
  <c r="CM47" i="4"/>
  <c r="CK49" i="4"/>
  <c r="CL52" i="4"/>
  <c r="CM55" i="4"/>
  <c r="CK57" i="4"/>
  <c r="CN58" i="4"/>
  <c r="CL60" i="4"/>
  <c r="CO61" i="4"/>
  <c r="CM63" i="4"/>
  <c r="CK65" i="4"/>
  <c r="BQ128" i="4"/>
  <c r="CN66" i="4"/>
  <c r="CL68" i="4"/>
  <c r="CO69" i="4"/>
  <c r="CI70" i="4"/>
  <c r="CL71" i="4"/>
  <c r="CM71" i="4"/>
  <c r="CJ73" i="4"/>
  <c r="CK73" i="4"/>
  <c r="BG130" i="4" s="1"/>
  <c r="CM74" i="4"/>
  <c r="CN74" i="4"/>
  <c r="CK76" i="4"/>
  <c r="BR131" i="4"/>
  <c r="CO77" i="4"/>
  <c r="CI78" i="4"/>
  <c r="BP131" i="4"/>
  <c r="CL79" i="4"/>
  <c r="BH132" i="4" s="1"/>
  <c r="CM79" i="4"/>
  <c r="BQ132" i="4"/>
  <c r="BW132" i="4" s="1"/>
  <c r="CM82" i="4"/>
  <c r="CN82" i="4"/>
  <c r="CI83" i="4"/>
  <c r="CN85" i="4"/>
  <c r="BJ133" i="4" s="1"/>
  <c r="CL87" i="4"/>
  <c r="CM87" i="4"/>
  <c r="CK89" i="4"/>
  <c r="CM90" i="4"/>
  <c r="CL92" i="4"/>
  <c r="CI94" i="4"/>
  <c r="BP135" i="4"/>
  <c r="BW135" i="4" s="1"/>
  <c r="CL95" i="4"/>
  <c r="CM95" i="4"/>
  <c r="BQ136" i="4"/>
  <c r="BW136" i="4" s="1"/>
  <c r="CN98" i="4"/>
  <c r="CL103" i="4"/>
  <c r="BH138" i="4" s="1"/>
  <c r="CM103" i="4"/>
  <c r="CN106" i="4"/>
  <c r="AG39" i="5"/>
  <c r="C12" i="5"/>
  <c r="BO132" i="3"/>
  <c r="CJ88" i="3"/>
  <c r="BO134" i="3"/>
  <c r="CI93" i="3"/>
  <c r="BE135" i="3" s="1"/>
  <c r="CJ96" i="3"/>
  <c r="BO136" i="3"/>
  <c r="BW136" i="3" s="1"/>
  <c r="CK99" i="3"/>
  <c r="BG137" i="3" s="1"/>
  <c r="CJ101" i="3"/>
  <c r="CJ104" i="3"/>
  <c r="CJ106" i="3"/>
  <c r="BF138" i="3" s="1"/>
  <c r="CO11" i="4"/>
  <c r="CK13" i="4"/>
  <c r="X9" i="4"/>
  <c r="BR116" i="4"/>
  <c r="BS116" i="4"/>
  <c r="BV20" i="4"/>
  <c r="AZ117" i="4"/>
  <c r="BR118" i="4"/>
  <c r="CO24" i="4"/>
  <c r="BV28" i="4"/>
  <c r="BR120" i="4"/>
  <c r="BW33" i="4"/>
  <c r="BS120" i="4"/>
  <c r="CL42" i="4"/>
  <c r="CK47" i="4"/>
  <c r="CM53" i="4"/>
  <c r="CO56" i="4"/>
  <c r="CL58" i="4"/>
  <c r="BB127" i="4"/>
  <c r="CK63" i="4"/>
  <c r="CN64" i="4"/>
  <c r="CO67" i="4"/>
  <c r="CM69" i="4"/>
  <c r="CN72" i="4"/>
  <c r="CL74" i="4"/>
  <c r="BB131" i="4"/>
  <c r="CK79" i="4"/>
  <c r="CN80" i="4"/>
  <c r="CO83" i="4"/>
  <c r="CM85" i="4"/>
  <c r="BI133" i="4" s="1"/>
  <c r="CL90" i="4"/>
  <c r="CK95" i="4"/>
  <c r="CN96" i="4"/>
  <c r="CO99" i="4"/>
  <c r="CM101" i="4"/>
  <c r="CM106" i="4"/>
  <c r="AL138" i="3"/>
  <c r="AL136" i="3"/>
  <c r="AL134" i="3"/>
  <c r="D6" i="4"/>
  <c r="Q107" i="6"/>
  <c r="Q59" i="6"/>
  <c r="D6" i="3"/>
  <c r="C107" i="6"/>
  <c r="C36" i="6"/>
  <c r="C11" i="5"/>
  <c r="Q58" i="6"/>
  <c r="BT129" i="4"/>
  <c r="BT131" i="4"/>
  <c r="BT133" i="4"/>
  <c r="BB135" i="4"/>
  <c r="BT117" i="4"/>
  <c r="BT119" i="4"/>
  <c r="BT121" i="4"/>
  <c r="BT123" i="4"/>
  <c r="BT125" i="4"/>
  <c r="BT127" i="4"/>
  <c r="CO64" i="4"/>
  <c r="BB130" i="4"/>
  <c r="CO80" i="4"/>
  <c r="BK132" i="4" s="1"/>
  <c r="CO88" i="4"/>
  <c r="BT134" i="4"/>
  <c r="CO96" i="4"/>
  <c r="CO101" i="4"/>
  <c r="CO13" i="4"/>
  <c r="CO15" i="4"/>
  <c r="CO31" i="4"/>
  <c r="BB124" i="4"/>
  <c r="CO52" i="4"/>
  <c r="BT126" i="4"/>
  <c r="CO63" i="4"/>
  <c r="CO71" i="4"/>
  <c r="CO87" i="4"/>
  <c r="CO95" i="4"/>
  <c r="BK136" i="4" s="1"/>
  <c r="CO103" i="4"/>
  <c r="BK138" i="4" s="1"/>
  <c r="BA132" i="4"/>
  <c r="BS122" i="4"/>
  <c r="BS124" i="4"/>
  <c r="CN104" i="4"/>
  <c r="BA127" i="4"/>
  <c r="BA135" i="4"/>
  <c r="BJ131" i="4"/>
  <c r="BS125" i="4"/>
  <c r="CN60" i="4"/>
  <c r="CN76" i="4"/>
  <c r="CN92" i="4"/>
  <c r="BJ135" i="4" s="1"/>
  <c r="CM102" i="4"/>
  <c r="BR122" i="4"/>
  <c r="BR124" i="4"/>
  <c r="BR126" i="4"/>
  <c r="CL11" i="4"/>
  <c r="BQ131" i="4"/>
  <c r="AL135" i="4"/>
  <c r="AL133" i="4"/>
  <c r="AL131" i="4"/>
  <c r="AL125" i="4"/>
  <c r="AL123" i="4"/>
  <c r="AL121" i="4"/>
  <c r="AL119" i="4"/>
  <c r="AL117" i="4"/>
  <c r="AL115" i="4"/>
  <c r="BV14" i="4"/>
  <c r="BW19" i="4"/>
  <c r="BQ117" i="4"/>
  <c r="BV22" i="4"/>
  <c r="BQ119" i="4"/>
  <c r="BV30" i="4"/>
  <c r="BW35" i="4"/>
  <c r="BQ121" i="4"/>
  <c r="BV38" i="4"/>
  <c r="BI8" i="5"/>
  <c r="BQ123" i="4"/>
  <c r="BV46" i="4"/>
  <c r="BQ125" i="4"/>
  <c r="AH39" i="5"/>
  <c r="BW83" i="4"/>
  <c r="CK8" i="5"/>
  <c r="CL38" i="4"/>
  <c r="CL51" i="4"/>
  <c r="CL54" i="4"/>
  <c r="BQ126" i="4"/>
  <c r="CL62" i="4"/>
  <c r="CL78" i="4"/>
  <c r="BH131" i="4" s="1"/>
  <c r="CL86" i="4"/>
  <c r="CL94" i="4"/>
  <c r="AX134" i="4"/>
  <c r="AU16" i="5"/>
  <c r="Q40" i="6" s="1"/>
  <c r="BW130" i="4"/>
  <c r="BG134" i="4"/>
  <c r="BW82" i="4"/>
  <c r="BV81" i="4"/>
  <c r="BW86" i="4"/>
  <c r="AX126" i="4"/>
  <c r="AX138" i="4"/>
  <c r="CK96" i="4"/>
  <c r="BP115" i="4"/>
  <c r="AX133" i="4"/>
  <c r="CK92" i="4"/>
  <c r="AX130" i="4"/>
  <c r="BV93" i="4"/>
  <c r="BV61" i="4"/>
  <c r="BQ16" i="5"/>
  <c r="BW18" i="4"/>
  <c r="BV21" i="4"/>
  <c r="BW26" i="4"/>
  <c r="BV37" i="4"/>
  <c r="BW42" i="4"/>
  <c r="CK59" i="4"/>
  <c r="CK67" i="4"/>
  <c r="BG129" i="4" s="1"/>
  <c r="BP129" i="4"/>
  <c r="CK83" i="4"/>
  <c r="CK91" i="4"/>
  <c r="CK99" i="4"/>
  <c r="CJ18" i="4"/>
  <c r="BW60" i="4"/>
  <c r="CJ66" i="4"/>
  <c r="BF128" i="4" s="1"/>
  <c r="BW68" i="4"/>
  <c r="CJ69" i="4"/>
  <c r="CJ74" i="4"/>
  <c r="BW76" i="4"/>
  <c r="BW84" i="4"/>
  <c r="BW92" i="4"/>
  <c r="CJ98" i="4"/>
  <c r="BW100" i="4"/>
  <c r="CJ101" i="4"/>
  <c r="BW138" i="4"/>
  <c r="BW137" i="4"/>
  <c r="AL136" i="4"/>
  <c r="AL134" i="4"/>
  <c r="AL132" i="4"/>
  <c r="AL130" i="4"/>
  <c r="AL128" i="4"/>
  <c r="AL126" i="4"/>
  <c r="AL120" i="4"/>
  <c r="AL118" i="4"/>
  <c r="AL116" i="4"/>
  <c r="BF136" i="4"/>
  <c r="BV44" i="4"/>
  <c r="BV52" i="4"/>
  <c r="CJ60" i="4"/>
  <c r="CJ68" i="4"/>
  <c r="BW73" i="4"/>
  <c r="CJ76" i="4"/>
  <c r="CJ92" i="4"/>
  <c r="CJ100" i="4"/>
  <c r="BL16" i="5"/>
  <c r="Q41" i="6" s="1"/>
  <c r="CJ11" i="4"/>
  <c r="CJ14" i="4"/>
  <c r="CJ22" i="4"/>
  <c r="CJ30" i="4"/>
  <c r="CJ46" i="4"/>
  <c r="CJ54" i="4"/>
  <c r="BO127" i="4"/>
  <c r="CJ62" i="4"/>
  <c r="BW64" i="4"/>
  <c r="BV67" i="4"/>
  <c r="BO129" i="4"/>
  <c r="CJ70" i="4"/>
  <c r="BW72" i="4"/>
  <c r="BO131" i="4"/>
  <c r="BW131" i="4" s="1"/>
  <c r="CJ78" i="4"/>
  <c r="BV84" i="4"/>
  <c r="CJ86" i="4"/>
  <c r="BW88" i="4"/>
  <c r="BV91" i="4"/>
  <c r="CJ94" i="4"/>
  <c r="BW96" i="4"/>
  <c r="BV99" i="4"/>
  <c r="BW104" i="4"/>
  <c r="CJ12" i="4"/>
  <c r="BV12" i="4"/>
  <c r="BV16" i="4"/>
  <c r="BW21" i="4"/>
  <c r="AW118" i="4"/>
  <c r="BV24" i="4"/>
  <c r="CJ48" i="4"/>
  <c r="BV48" i="4"/>
  <c r="CJ72" i="4"/>
  <c r="BV74" i="4"/>
  <c r="CJ88" i="4"/>
  <c r="BF134" i="4" s="1"/>
  <c r="CJ104" i="4"/>
  <c r="BF138" i="4" s="1"/>
  <c r="CI106" i="4"/>
  <c r="BW14" i="4"/>
  <c r="BV17" i="4"/>
  <c r="BW22" i="4"/>
  <c r="CI25" i="4"/>
  <c r="BV25" i="4"/>
  <c r="BV33" i="4"/>
  <c r="BW38" i="4"/>
  <c r="CI41" i="4"/>
  <c r="BW46" i="4"/>
  <c r="BV49" i="4"/>
  <c r="BW54" i="4"/>
  <c r="CI65" i="4"/>
  <c r="CI81" i="4"/>
  <c r="CI97" i="4"/>
  <c r="BN133" i="4"/>
  <c r="AV131" i="4"/>
  <c r="AV137" i="4"/>
  <c r="CI68" i="4"/>
  <c r="BV104" i="4"/>
  <c r="CI66" i="4"/>
  <c r="CI103" i="4"/>
  <c r="AM16" i="5"/>
  <c r="BW54" i="3"/>
  <c r="BV89" i="3"/>
  <c r="BA131" i="3"/>
  <c r="BJ131" i="3" s="1"/>
  <c r="BW70" i="3"/>
  <c r="BV73" i="3"/>
  <c r="BW78" i="3"/>
  <c r="BA125" i="3"/>
  <c r="BJ138" i="3"/>
  <c r="CN84" i="3"/>
  <c r="BS138" i="3"/>
  <c r="BA135" i="3"/>
  <c r="BJ135" i="3" s="1"/>
  <c r="CN25" i="3"/>
  <c r="CN33" i="3"/>
  <c r="CN101" i="3"/>
  <c r="BJ137" i="3" s="1"/>
  <c r="BA123" i="3"/>
  <c r="CN42" i="3"/>
  <c r="BF10" i="5"/>
  <c r="BR131" i="3"/>
  <c r="AZ132" i="3"/>
  <c r="CM55" i="3"/>
  <c r="CM98" i="3"/>
  <c r="BW92" i="3"/>
  <c r="AZ116" i="3"/>
  <c r="BR117" i="3"/>
  <c r="BW117" i="3" s="1"/>
  <c r="CM25" i="3"/>
  <c r="BI118" i="3" s="1"/>
  <c r="CM33" i="3"/>
  <c r="CM41" i="3"/>
  <c r="CM62" i="3"/>
  <c r="CM65" i="3"/>
  <c r="BR129" i="3"/>
  <c r="BR133" i="3"/>
  <c r="BR127" i="3"/>
  <c r="BW127" i="3" s="1"/>
  <c r="CM76" i="3"/>
  <c r="CM44" i="3"/>
  <c r="BI123" i="3" s="1"/>
  <c r="CM74" i="3"/>
  <c r="CM66" i="3"/>
  <c r="BV47" i="3"/>
  <c r="BW43" i="3"/>
  <c r="AL132" i="3"/>
  <c r="CM71" i="3"/>
  <c r="CM34" i="3"/>
  <c r="BI120" i="3" s="1"/>
  <c r="BV103" i="3"/>
  <c r="BV39" i="3"/>
  <c r="AZ125" i="3"/>
  <c r="CM87" i="3"/>
  <c r="CM89" i="3"/>
  <c r="BV105" i="3"/>
  <c r="BR115" i="3"/>
  <c r="BV15" i="3"/>
  <c r="CM18" i="3"/>
  <c r="BW20" i="3"/>
  <c r="CM26" i="3"/>
  <c r="BW28" i="3"/>
  <c r="BW36" i="3"/>
  <c r="CM73" i="3"/>
  <c r="AL135" i="3"/>
  <c r="AL123" i="3"/>
  <c r="AL121" i="3"/>
  <c r="AL119" i="3"/>
  <c r="AL117" i="3"/>
  <c r="CK12" i="3"/>
  <c r="BW17" i="3"/>
  <c r="BF137" i="3"/>
  <c r="BF129" i="3"/>
  <c r="AW136" i="3"/>
  <c r="BF136" i="3" s="1"/>
  <c r="AW132" i="3"/>
  <c r="AW128" i="3"/>
  <c r="BV29" i="3"/>
  <c r="BW42" i="3"/>
  <c r="BW123" i="3"/>
  <c r="AW115" i="3"/>
  <c r="AG37" i="5"/>
  <c r="AW138" i="3"/>
  <c r="AW134" i="3"/>
  <c r="AW130" i="3"/>
  <c r="AW126" i="3"/>
  <c r="AW122" i="3"/>
  <c r="BF127" i="3"/>
  <c r="AQ5" i="5"/>
  <c r="BB116" i="3"/>
  <c r="CO20" i="3"/>
  <c r="BK117" i="3" s="1"/>
  <c r="BB118" i="3"/>
  <c r="CO28" i="3"/>
  <c r="BB120" i="3"/>
  <c r="CO36" i="3"/>
  <c r="BK121" i="3" s="1"/>
  <c r="BB122" i="3"/>
  <c r="CO60" i="3"/>
  <c r="BK127" i="3" s="1"/>
  <c r="CO76" i="3"/>
  <c r="BK131" i="3" s="1"/>
  <c r="CO92" i="3"/>
  <c r="BK135" i="3" s="1"/>
  <c r="BW50" i="3"/>
  <c r="BW66" i="3"/>
  <c r="BW90" i="3"/>
  <c r="BV101" i="3"/>
  <c r="BK128" i="3"/>
  <c r="CO12" i="3"/>
  <c r="CO32" i="3"/>
  <c r="BK120" i="3" s="1"/>
  <c r="CO40" i="3"/>
  <c r="BK122" i="3" s="1"/>
  <c r="CO48" i="3"/>
  <c r="CO56" i="3"/>
  <c r="BK134" i="3"/>
  <c r="BK118" i="3"/>
  <c r="BJ128" i="3"/>
  <c r="BJ123" i="3"/>
  <c r="AG41" i="5"/>
  <c r="BW13" i="3"/>
  <c r="BS115" i="3"/>
  <c r="BW15" i="3"/>
  <c r="CN17" i="3"/>
  <c r="BW23" i="3"/>
  <c r="BW31" i="3"/>
  <c r="BW39" i="3"/>
  <c r="CN41" i="3"/>
  <c r="BJ122" i="3" s="1"/>
  <c r="BW47" i="3"/>
  <c r="CN49" i="3"/>
  <c r="BV50" i="3"/>
  <c r="BW55" i="3"/>
  <c r="CN57" i="3"/>
  <c r="BJ126" i="3" s="1"/>
  <c r="BV58" i="3"/>
  <c r="BW63" i="3"/>
  <c r="BV66" i="3"/>
  <c r="BW71" i="3"/>
  <c r="BV74" i="3"/>
  <c r="BW79" i="3"/>
  <c r="BV82" i="3"/>
  <c r="BW87" i="3"/>
  <c r="BV90" i="3"/>
  <c r="BW95" i="3"/>
  <c r="BV98" i="3"/>
  <c r="AL130" i="3"/>
  <c r="AL128" i="3"/>
  <c r="AL126" i="3"/>
  <c r="AL124" i="3"/>
  <c r="AL122" i="3"/>
  <c r="AL120" i="3"/>
  <c r="AL118" i="3"/>
  <c r="AL116" i="3"/>
  <c r="BJ132" i="3"/>
  <c r="CN12" i="3"/>
  <c r="BJ115" i="3" s="1"/>
  <c r="CK10" i="5"/>
  <c r="BJ120" i="3"/>
  <c r="BJ130" i="3"/>
  <c r="BW14" i="3"/>
  <c r="CN21" i="3"/>
  <c r="BJ117" i="3" s="1"/>
  <c r="BW22" i="3"/>
  <c r="CN29" i="3"/>
  <c r="BJ119" i="3" s="1"/>
  <c r="BW30" i="3"/>
  <c r="BA120" i="3"/>
  <c r="CN37" i="3"/>
  <c r="BW38" i="3"/>
  <c r="CN61" i="3"/>
  <c r="BJ127" i="3" s="1"/>
  <c r="CN69" i="3"/>
  <c r="BJ129" i="3" s="1"/>
  <c r="CN85" i="3"/>
  <c r="BJ133" i="3" s="1"/>
  <c r="CM78" i="3"/>
  <c r="CM94" i="3"/>
  <c r="BW121" i="3"/>
  <c r="BW19" i="3"/>
  <c r="BI135" i="3"/>
  <c r="BV14" i="3"/>
  <c r="BW27" i="3"/>
  <c r="BV30" i="3"/>
  <c r="BW35" i="3"/>
  <c r="BF9" i="5"/>
  <c r="BV46" i="3"/>
  <c r="CM50" i="3"/>
  <c r="BI124" i="3" s="1"/>
  <c r="BV70" i="3"/>
  <c r="BV86" i="3"/>
  <c r="BI136" i="3"/>
  <c r="CL104" i="3"/>
  <c r="BH138" i="3" s="1"/>
  <c r="CL99" i="3"/>
  <c r="BH137" i="3" s="1"/>
  <c r="BV24" i="3"/>
  <c r="BV11" i="3"/>
  <c r="BV12" i="3"/>
  <c r="CL19" i="3"/>
  <c r="BH117" i="3" s="1"/>
  <c r="BW21" i="3"/>
  <c r="BW29" i="3"/>
  <c r="BW37" i="3"/>
  <c r="AQ8" i="5"/>
  <c r="BW45" i="3"/>
  <c r="BV48" i="3"/>
  <c r="BW53" i="3"/>
  <c r="BH131" i="3"/>
  <c r="CL72" i="3"/>
  <c r="BH130" i="3" s="1"/>
  <c r="CL56" i="3"/>
  <c r="CL91" i="3"/>
  <c r="BH135" i="3" s="1"/>
  <c r="BQ137" i="3"/>
  <c r="BW137" i="3" s="1"/>
  <c r="AY121" i="3"/>
  <c r="CL40" i="3"/>
  <c r="CL13" i="3"/>
  <c r="BH115" i="3" s="1"/>
  <c r="BV20" i="3"/>
  <c r="CL23" i="3"/>
  <c r="BH118" i="3" s="1"/>
  <c r="BW25" i="3"/>
  <c r="BV28" i="3"/>
  <c r="CL31" i="3"/>
  <c r="BH120" i="3" s="1"/>
  <c r="BW33" i="3"/>
  <c r="CL39" i="3"/>
  <c r="BH122" i="3" s="1"/>
  <c r="BV44" i="3"/>
  <c r="CL47" i="3"/>
  <c r="BH124" i="3" s="1"/>
  <c r="CL55" i="3"/>
  <c r="BH126" i="3" s="1"/>
  <c r="BV60" i="3"/>
  <c r="BV68" i="3"/>
  <c r="BV76" i="3"/>
  <c r="BV84" i="3"/>
  <c r="BV92" i="3"/>
  <c r="BH134" i="3"/>
  <c r="AY125" i="3"/>
  <c r="BH125" i="3" s="1"/>
  <c r="BH128" i="3"/>
  <c r="BP128" i="3"/>
  <c r="BW124" i="3"/>
  <c r="BW18" i="3"/>
  <c r="BV21" i="3"/>
  <c r="CK24" i="3"/>
  <c r="BG118" i="3" s="1"/>
  <c r="BW26" i="3"/>
  <c r="BW34" i="3"/>
  <c r="BF7" i="5"/>
  <c r="BV53" i="3"/>
  <c r="BW58" i="3"/>
  <c r="BV61" i="3"/>
  <c r="BV69" i="3"/>
  <c r="CK72" i="3"/>
  <c r="BG130" i="3" s="1"/>
  <c r="BW74" i="3"/>
  <c r="BV77" i="3"/>
  <c r="BW82" i="3"/>
  <c r="BV85" i="3"/>
  <c r="CK88" i="3"/>
  <c r="BV93" i="3"/>
  <c r="BW98" i="3"/>
  <c r="BV106" i="3"/>
  <c r="AL16" i="5"/>
  <c r="CK48" i="3"/>
  <c r="BG124" i="3" s="1"/>
  <c r="BV45" i="3"/>
  <c r="BK16" i="5"/>
  <c r="CK96" i="3"/>
  <c r="BP16" i="5"/>
  <c r="BG138" i="3"/>
  <c r="BP134" i="3"/>
  <c r="BW134" i="3" s="1"/>
  <c r="BG127" i="3"/>
  <c r="BP116" i="3"/>
  <c r="BW46" i="3"/>
  <c r="BP122" i="3"/>
  <c r="AX132" i="3"/>
  <c r="BG132" i="3" s="1"/>
  <c r="BG133" i="3"/>
  <c r="BG125" i="3"/>
  <c r="BF135" i="3"/>
  <c r="BF133" i="3"/>
  <c r="AQ6" i="5"/>
  <c r="BF6" i="5"/>
  <c r="BV94" i="3"/>
  <c r="BW131" i="3"/>
  <c r="BW130" i="3"/>
  <c r="AL137" i="3"/>
  <c r="AL133" i="3"/>
  <c r="AL131" i="3"/>
  <c r="AL129" i="3"/>
  <c r="AL127" i="3"/>
  <c r="AL125" i="3"/>
  <c r="CJ21" i="3"/>
  <c r="BF117" i="3" s="1"/>
  <c r="BN138" i="3"/>
  <c r="AY16" i="5"/>
  <c r="BW106" i="3"/>
  <c r="CI51" i="3"/>
  <c r="CI102" i="3"/>
  <c r="BE137" i="3" s="1"/>
  <c r="CI86" i="3"/>
  <c r="BE133" i="3" s="1"/>
  <c r="AV129" i="3"/>
  <c r="AV125" i="3"/>
  <c r="BW48" i="3"/>
  <c r="BV51" i="3"/>
  <c r="BW56" i="3"/>
  <c r="BV59" i="3"/>
  <c r="BW61" i="3"/>
  <c r="BV64" i="3"/>
  <c r="BW64" i="3"/>
  <c r="BV67" i="3"/>
  <c r="BW69" i="3"/>
  <c r="BW72" i="3"/>
  <c r="BV75" i="3"/>
  <c r="BW77" i="3"/>
  <c r="BV80" i="3"/>
  <c r="BW80" i="3"/>
  <c r="BV83" i="3"/>
  <c r="BW85" i="3"/>
  <c r="BW88" i="3"/>
  <c r="BV91" i="3"/>
  <c r="BW93" i="3"/>
  <c r="BV96" i="3"/>
  <c r="BV99" i="3"/>
  <c r="BW104" i="3"/>
  <c r="CI78" i="3"/>
  <c r="BE131" i="3" s="1"/>
  <c r="BE136" i="3"/>
  <c r="BW96" i="3"/>
  <c r="BW128" i="3"/>
  <c r="AV135" i="3"/>
  <c r="AV127" i="3"/>
  <c r="BE138" i="3"/>
  <c r="CI49" i="3"/>
  <c r="BE124" i="3" s="1"/>
  <c r="BV49" i="3"/>
  <c r="CI54" i="3"/>
  <c r="CI57" i="3"/>
  <c r="BW62" i="3"/>
  <c r="BV65" i="3"/>
  <c r="BV81" i="3"/>
  <c r="BW86" i="3"/>
  <c r="BW94" i="3"/>
  <c r="BV97" i="3"/>
  <c r="BW102" i="3"/>
  <c r="BV22" i="3"/>
  <c r="AW8" i="3"/>
  <c r="CA9" i="3"/>
  <c r="AE5" i="5"/>
  <c r="AI36" i="5" s="1"/>
  <c r="AD6" i="5"/>
  <c r="AE6" i="5" s="1"/>
  <c r="CM11" i="4"/>
  <c r="AZ115" i="4"/>
  <c r="BW15" i="4"/>
  <c r="BN116" i="4"/>
  <c r="CJ16" i="4"/>
  <c r="AW116" i="4"/>
  <c r="CN16" i="4"/>
  <c r="BA116" i="4"/>
  <c r="CI17" i="4"/>
  <c r="AV116" i="4"/>
  <c r="CK23" i="4"/>
  <c r="AX118" i="4"/>
  <c r="BW23" i="4"/>
  <c r="BN118" i="4"/>
  <c r="CN28" i="4"/>
  <c r="BA119" i="4"/>
  <c r="CL30" i="4"/>
  <c r="AY119" i="4"/>
  <c r="BW30" i="4"/>
  <c r="BO119" i="4"/>
  <c r="CK31" i="4"/>
  <c r="AX120" i="4"/>
  <c r="CM33" i="4"/>
  <c r="AZ120" i="4"/>
  <c r="BB121" i="4"/>
  <c r="CO35" i="4"/>
  <c r="BV36" i="4"/>
  <c r="CK36" i="4"/>
  <c r="CN40" i="4"/>
  <c r="BA122" i="4"/>
  <c r="CM41" i="4"/>
  <c r="AZ122" i="4"/>
  <c r="CK43" i="4"/>
  <c r="AX123" i="4"/>
  <c r="BW43" i="4"/>
  <c r="BN123" i="4"/>
  <c r="CJ44" i="4"/>
  <c r="AW123" i="4"/>
  <c r="BV45" i="4"/>
  <c r="CJ45" i="4"/>
  <c r="BW45" i="4"/>
  <c r="BP123" i="4"/>
  <c r="BW47" i="4"/>
  <c r="BN124" i="4"/>
  <c r="BW50" i="4"/>
  <c r="BO124" i="4"/>
  <c r="CO51" i="4"/>
  <c r="BB125" i="4"/>
  <c r="BW51" i="4"/>
  <c r="BN125" i="4"/>
  <c r="CJ52" i="4"/>
  <c r="AW125" i="4"/>
  <c r="BA125" i="4"/>
  <c r="CN52" i="4"/>
  <c r="CI53" i="4"/>
  <c r="AV125" i="4"/>
  <c r="BW55" i="4"/>
  <c r="BN126" i="4"/>
  <c r="CJ56" i="4"/>
  <c r="AW126" i="4"/>
  <c r="BV56" i="4"/>
  <c r="CK56" i="4"/>
  <c r="CM57" i="4"/>
  <c r="AZ126" i="4"/>
  <c r="BW57" i="4"/>
  <c r="BP126" i="4"/>
  <c r="BG127" i="4"/>
  <c r="BJ130" i="4"/>
  <c r="CK6" i="5"/>
  <c r="AH16" i="5"/>
  <c r="Q39" i="6" s="1"/>
  <c r="BP117" i="4"/>
  <c r="AX124" i="4"/>
  <c r="AZ125" i="4"/>
  <c r="CK48" i="4"/>
  <c r="BG124" i="4" s="1"/>
  <c r="AR11" i="5"/>
  <c r="CJ24" i="4"/>
  <c r="BV15" i="4"/>
  <c r="BO115" i="4"/>
  <c r="BW16" i="4"/>
  <c r="CN17" i="4"/>
  <c r="CK20" i="4"/>
  <c r="CL23" i="4"/>
  <c r="BG131" i="4"/>
  <c r="BV11" i="4"/>
  <c r="CK11" i="4"/>
  <c r="BF115" i="4"/>
  <c r="CN12" i="4"/>
  <c r="BA115" i="4"/>
  <c r="K1" i="4"/>
  <c r="K9" i="4"/>
  <c r="S1" i="4"/>
  <c r="S9" i="4"/>
  <c r="BW17" i="4"/>
  <c r="BP116" i="4"/>
  <c r="AY116" i="4"/>
  <c r="CL18" i="4"/>
  <c r="BH116" i="4" s="1"/>
  <c r="CK19" i="4"/>
  <c r="BG117" i="4" s="1"/>
  <c r="AX117" i="4"/>
  <c r="BB117" i="4"/>
  <c r="CO19" i="4"/>
  <c r="BW25" i="4"/>
  <c r="BP118" i="4"/>
  <c r="CO27" i="4"/>
  <c r="BB119" i="4"/>
  <c r="BW27" i="4"/>
  <c r="BN119" i="4"/>
  <c r="CJ28" i="4"/>
  <c r="AW119" i="4"/>
  <c r="AZ119" i="4"/>
  <c r="CM29" i="4"/>
  <c r="BW31" i="4"/>
  <c r="BN120" i="4"/>
  <c r="CJ32" i="4"/>
  <c r="AW120" i="4"/>
  <c r="BV32" i="4"/>
  <c r="CK32" i="4"/>
  <c r="CI33" i="4"/>
  <c r="AV120" i="4"/>
  <c r="BW34" i="4"/>
  <c r="AR7" i="5"/>
  <c r="CK35" i="4"/>
  <c r="AX121" i="4"/>
  <c r="CJ36" i="4"/>
  <c r="AR6" i="5"/>
  <c r="AR9" i="5"/>
  <c r="AZ121" i="4"/>
  <c r="CM37" i="4"/>
  <c r="BW37" i="4"/>
  <c r="BP121" i="4"/>
  <c r="CK39" i="4"/>
  <c r="AX122" i="4"/>
  <c r="CO39" i="4"/>
  <c r="BB122" i="4"/>
  <c r="CJ40" i="4"/>
  <c r="AW122" i="4"/>
  <c r="BI7" i="5"/>
  <c r="BV40" i="4"/>
  <c r="BI11" i="5"/>
  <c r="CO40" i="4"/>
  <c r="BV41" i="4"/>
  <c r="BI6" i="5"/>
  <c r="CJ41" i="4"/>
  <c r="BW41" i="4"/>
  <c r="BP122" i="4"/>
  <c r="CN44" i="4"/>
  <c r="BA123" i="4"/>
  <c r="CM45" i="4"/>
  <c r="AZ123" i="4"/>
  <c r="BV47" i="4"/>
  <c r="CL47" i="4"/>
  <c r="CI49" i="4"/>
  <c r="AV124" i="4"/>
  <c r="CM49" i="4"/>
  <c r="AZ124" i="4"/>
  <c r="BV53" i="4"/>
  <c r="BP125" i="4"/>
  <c r="BW53" i="4"/>
  <c r="CO55" i="4"/>
  <c r="BB126" i="4"/>
  <c r="BA126" i="4"/>
  <c r="CN56" i="4"/>
  <c r="CI57" i="4"/>
  <c r="BE126" i="4" s="1"/>
  <c r="AV126" i="4"/>
  <c r="BV57" i="4"/>
  <c r="CJ57" i="4"/>
  <c r="AH30" i="5"/>
  <c r="AH36" i="5"/>
  <c r="AJ36" i="5" s="1"/>
  <c r="BW128" i="4"/>
  <c r="BN122" i="4"/>
  <c r="BN121" i="4"/>
  <c r="AW124" i="4"/>
  <c r="BB120" i="4"/>
  <c r="AV122" i="4"/>
  <c r="CJ21" i="4"/>
  <c r="CM21" i="4"/>
  <c r="BH128" i="4"/>
  <c r="W1" i="4"/>
  <c r="W9" i="4"/>
  <c r="CK15" i="4"/>
  <c r="AX116" i="4"/>
  <c r="CM17" i="4"/>
  <c r="AZ116" i="4"/>
  <c r="CJ20" i="4"/>
  <c r="AW117" i="4"/>
  <c r="CI21" i="4"/>
  <c r="AV117" i="4"/>
  <c r="BB118" i="4"/>
  <c r="CO23" i="4"/>
  <c r="CN24" i="4"/>
  <c r="BJ118" i="4" s="1"/>
  <c r="BA118" i="4"/>
  <c r="CM25" i="4"/>
  <c r="AZ118" i="4"/>
  <c r="CL26" i="4"/>
  <c r="AY118" i="4"/>
  <c r="CK27" i="4"/>
  <c r="AX119" i="4"/>
  <c r="CI29" i="4"/>
  <c r="AV119" i="4"/>
  <c r="BV29" i="4"/>
  <c r="CJ29" i="4"/>
  <c r="BW29" i="4"/>
  <c r="BP119" i="4"/>
  <c r="CN32" i="4"/>
  <c r="BJ120" i="4" s="1"/>
  <c r="BA120" i="4"/>
  <c r="CN36" i="4"/>
  <c r="BJ121" i="4" s="1"/>
  <c r="AR10" i="5"/>
  <c r="BA121" i="4"/>
  <c r="CI37" i="4"/>
  <c r="AR5" i="5"/>
  <c r="AV121" i="4"/>
  <c r="BB123" i="4"/>
  <c r="CO43" i="4"/>
  <c r="CI45" i="4"/>
  <c r="AV123" i="4"/>
  <c r="CL46" i="4"/>
  <c r="AY123" i="4"/>
  <c r="CN48" i="4"/>
  <c r="BJ124" i="4" s="1"/>
  <c r="BA124" i="4"/>
  <c r="BQ124" i="4"/>
  <c r="BW48" i="4"/>
  <c r="BW49" i="4"/>
  <c r="BP124" i="4"/>
  <c r="CL50" i="4"/>
  <c r="AY124" i="4"/>
  <c r="CK51" i="4"/>
  <c r="AX125" i="4"/>
  <c r="BN117" i="4"/>
  <c r="AW121" i="4"/>
  <c r="AY122" i="4"/>
  <c r="BB116" i="4"/>
  <c r="AV118" i="4"/>
  <c r="CK55" i="4"/>
  <c r="BH134" i="4"/>
  <c r="BK135" i="4"/>
  <c r="BW11" i="4"/>
  <c r="BN115" i="4"/>
  <c r="BR115" i="4"/>
  <c r="CK12" i="4"/>
  <c r="CO12" i="4"/>
  <c r="BK115" i="4" s="1"/>
  <c r="BW12" i="4"/>
  <c r="L1" i="4"/>
  <c r="L9" i="4"/>
  <c r="P1" i="4"/>
  <c r="T1" i="4"/>
  <c r="T9" i="4"/>
  <c r="AY115" i="4"/>
  <c r="BV13" i="4"/>
  <c r="CI13" i="4"/>
  <c r="BS115" i="4"/>
  <c r="M9" i="4"/>
  <c r="M1" i="4"/>
  <c r="CI14" i="4"/>
  <c r="CM14" i="4"/>
  <c r="BO116" i="4"/>
  <c r="CK16" i="4"/>
  <c r="CJ17" i="4"/>
  <c r="CI18" i="4"/>
  <c r="CM18" i="4"/>
  <c r="CL19" i="4"/>
  <c r="AY117" i="4"/>
  <c r="BV19" i="4"/>
  <c r="BW20" i="4"/>
  <c r="CN21" i="4"/>
  <c r="BJ117" i="4" s="1"/>
  <c r="CI22" i="4"/>
  <c r="CM22" i="4"/>
  <c r="BV23" i="4"/>
  <c r="CI23" i="4"/>
  <c r="BO118" i="4"/>
  <c r="BS118" i="4"/>
  <c r="CK24" i="4"/>
  <c r="BW24" i="4"/>
  <c r="CJ25" i="4"/>
  <c r="CM26" i="4"/>
  <c r="CI30" i="4"/>
  <c r="CM34" i="4"/>
  <c r="BO121" i="4"/>
  <c r="CI38" i="4"/>
  <c r="CI42" i="4"/>
  <c r="BO123" i="4"/>
  <c r="CM46" i="4"/>
  <c r="CI50" i="4"/>
  <c r="BO125" i="4"/>
  <c r="CI54" i="4"/>
  <c r="BI138" i="4"/>
  <c r="BW134" i="4"/>
  <c r="P9" i="4"/>
  <c r="BB115" i="4"/>
  <c r="BG137" i="4"/>
  <c r="CL13" i="4"/>
  <c r="BH115" i="4" s="1"/>
  <c r="Q1" i="4"/>
  <c r="AX115" i="4"/>
  <c r="BH135" i="4"/>
  <c r="BV27" i="4"/>
  <c r="CI27" i="4"/>
  <c r="CK28" i="4"/>
  <c r="CO28" i="4"/>
  <c r="BW28" i="4"/>
  <c r="CM30" i="4"/>
  <c r="CL31" i="4"/>
  <c r="BO120" i="4"/>
  <c r="CI34" i="4"/>
  <c r="AR8" i="5"/>
  <c r="AY121" i="4"/>
  <c r="CO36" i="4"/>
  <c r="BW36" i="4"/>
  <c r="CJ37" i="4"/>
  <c r="CL39" i="4"/>
  <c r="BH122" i="4" s="1"/>
  <c r="BV39" i="4"/>
  <c r="BI5" i="5"/>
  <c r="CI39" i="4"/>
  <c r="CM39" i="4"/>
  <c r="BI9" i="5"/>
  <c r="BO122" i="4"/>
  <c r="CK40" i="4"/>
  <c r="BW40" i="4"/>
  <c r="CN41" i="4"/>
  <c r="CM42" i="4"/>
  <c r="CI43" i="4"/>
  <c r="BV43" i="4"/>
  <c r="CK44" i="4"/>
  <c r="BW44" i="4"/>
  <c r="CN45" i="4"/>
  <c r="CI46" i="4"/>
  <c r="CO48" i="4"/>
  <c r="BK124" i="4" s="1"/>
  <c r="CJ49" i="4"/>
  <c r="BF124" i="4" s="1"/>
  <c r="CM50" i="4"/>
  <c r="AY125" i="4"/>
  <c r="BV51" i="4"/>
  <c r="CI51" i="4"/>
  <c r="CK52" i="4"/>
  <c r="BW52" i="4"/>
  <c r="CJ53" i="4"/>
  <c r="CM54" i="4"/>
  <c r="BI125" i="4" s="1"/>
  <c r="CL55" i="4"/>
  <c r="BW56" i="4"/>
  <c r="CN57" i="4"/>
  <c r="BV59" i="4"/>
  <c r="CI59" i="4"/>
  <c r="BV63" i="4"/>
  <c r="CI63" i="4"/>
  <c r="BE128" i="4" s="1"/>
  <c r="CL67" i="4"/>
  <c r="AY129" i="4"/>
  <c r="CI71" i="4"/>
  <c r="BE130" i="4" s="1"/>
  <c r="BV71" i="4"/>
  <c r="BV75" i="4"/>
  <c r="CI75" i="4"/>
  <c r="BE131" i="4" s="1"/>
  <c r="BV79" i="4"/>
  <c r="CI79" i="4"/>
  <c r="BE132" i="4" s="1"/>
  <c r="BV87" i="4"/>
  <c r="CI87" i="4"/>
  <c r="BE134" i="4" s="1"/>
  <c r="CN89" i="4"/>
  <c r="BA134" i="4"/>
  <c r="BV95" i="4"/>
  <c r="CI95" i="4"/>
  <c r="CN97" i="4"/>
  <c r="BA136" i="4"/>
  <c r="CM98" i="4"/>
  <c r="AZ136" i="4"/>
  <c r="CO100" i="4"/>
  <c r="BB137" i="4"/>
  <c r="CN105" i="4"/>
  <c r="BA138" i="4"/>
  <c r="CI26" i="4"/>
  <c r="CI31" i="4"/>
  <c r="BE120" i="4" s="1"/>
  <c r="BV31" i="4"/>
  <c r="BW32" i="4"/>
  <c r="CJ33" i="4"/>
  <c r="BO133" i="4"/>
  <c r="BN129" i="4"/>
  <c r="AW133" i="4"/>
  <c r="BF133" i="4" s="1"/>
  <c r="AW130" i="4"/>
  <c r="AY136" i="4"/>
  <c r="BH136" i="4" s="1"/>
  <c r="AY126" i="4"/>
  <c r="AY120" i="4"/>
  <c r="AX128" i="4"/>
  <c r="BG128" i="4" s="1"/>
  <c r="AZ137" i="4"/>
  <c r="BI137" i="4" s="1"/>
  <c r="AV135" i="4"/>
  <c r="AV132" i="4"/>
  <c r="AZ129" i="4"/>
  <c r="BI129" i="4" s="1"/>
  <c r="AV127" i="4"/>
  <c r="CL99" i="4"/>
  <c r="BH137" i="4" s="1"/>
  <c r="CL83" i="4"/>
  <c r="CI91" i="4"/>
  <c r="BE135" i="4" s="1"/>
  <c r="BV55" i="4"/>
  <c r="BV35" i="4"/>
  <c r="BA130" i="4"/>
  <c r="BA128" i="4"/>
  <c r="BB133" i="4"/>
  <c r="BB129" i="4"/>
  <c r="BK129" i="4" s="1"/>
  <c r="AZ134" i="4"/>
  <c r="AZ132" i="4"/>
  <c r="BI132" i="4" s="1"/>
  <c r="AZ130" i="4"/>
  <c r="BI130" i="4" s="1"/>
  <c r="BV58" i="4"/>
  <c r="BW58" i="4"/>
  <c r="BW59" i="4"/>
  <c r="BV60" i="4"/>
  <c r="BW61" i="4"/>
  <c r="BV62" i="4"/>
  <c r="BW62" i="4"/>
  <c r="BW63" i="4"/>
  <c r="BV64" i="4"/>
  <c r="BV65" i="4"/>
  <c r="BW65" i="4"/>
  <c r="BV66" i="4"/>
  <c r="BW66" i="4"/>
  <c r="BW67" i="4"/>
  <c r="BV68" i="4"/>
  <c r="BV69" i="4"/>
  <c r="BW69" i="4"/>
  <c r="BV70" i="4"/>
  <c r="BW70" i="4"/>
  <c r="BV73" i="4"/>
  <c r="BW74" i="4"/>
  <c r="BW75" i="4"/>
  <c r="BV76" i="4"/>
  <c r="BV77" i="4"/>
  <c r="BW77" i="4"/>
  <c r="BV78" i="4"/>
  <c r="BW78" i="4"/>
  <c r="BW79" i="4"/>
  <c r="BV80" i="4"/>
  <c r="BW81" i="4"/>
  <c r="BV82" i="4"/>
  <c r="BV85" i="4"/>
  <c r="BW87" i="4"/>
  <c r="BV88" i="4"/>
  <c r="BV89" i="4"/>
  <c r="BW89" i="4"/>
  <c r="BV90" i="4"/>
  <c r="BW90" i="4"/>
  <c r="BW91" i="4"/>
  <c r="BV92" i="4"/>
  <c r="BW93" i="4"/>
  <c r="BV94" i="4"/>
  <c r="BW94" i="4"/>
  <c r="BW95" i="4"/>
  <c r="BV96" i="4"/>
  <c r="BV97" i="4"/>
  <c r="BW97" i="4"/>
  <c r="BV98" i="4"/>
  <c r="BW98" i="4"/>
  <c r="BW99" i="4"/>
  <c r="BV100" i="4"/>
  <c r="BV101" i="4"/>
  <c r="BW101" i="4"/>
  <c r="BV102" i="4"/>
  <c r="BW102" i="4"/>
  <c r="BV105" i="4"/>
  <c r="BV106" i="4"/>
  <c r="BW106" i="4"/>
  <c r="AH37" i="5"/>
  <c r="AH13" i="5"/>
  <c r="Q38" i="6" s="1"/>
  <c r="AH41" i="5"/>
  <c r="AZ16" i="5"/>
  <c r="BB5" i="5"/>
  <c r="AM13" i="5"/>
  <c r="BW135" i="3"/>
  <c r="BW125" i="3"/>
  <c r="BW122" i="3"/>
  <c r="BG134" i="3"/>
  <c r="BI132" i="3"/>
  <c r="AL13" i="5"/>
  <c r="BW129" i="3"/>
  <c r="BW119" i="3"/>
  <c r="BG117" i="3"/>
  <c r="BI138" i="3"/>
  <c r="BF131" i="3"/>
  <c r="BI126" i="3"/>
  <c r="BV16" i="3"/>
  <c r="CK16" i="3"/>
  <c r="CI17" i="3"/>
  <c r="AV116" i="3"/>
  <c r="BV17" i="3"/>
  <c r="CJ17" i="3"/>
  <c r="BV18" i="3"/>
  <c r="CI18" i="3"/>
  <c r="CI25" i="3"/>
  <c r="AV118" i="3"/>
  <c r="BV25" i="3"/>
  <c r="CJ25" i="3"/>
  <c r="BF118" i="3" s="1"/>
  <c r="BV26" i="3"/>
  <c r="CI26" i="3"/>
  <c r="BV27" i="3"/>
  <c r="CL27" i="3"/>
  <c r="BH119" i="3" s="1"/>
  <c r="BV32" i="3"/>
  <c r="CK32" i="3"/>
  <c r="BG120" i="3" s="1"/>
  <c r="BV33" i="3"/>
  <c r="CJ33" i="3"/>
  <c r="BF120" i="3" s="1"/>
  <c r="BV34" i="3"/>
  <c r="CI34" i="3"/>
  <c r="AQ10" i="5"/>
  <c r="CN36" i="3"/>
  <c r="BJ121" i="3" s="1"/>
  <c r="BV36" i="3"/>
  <c r="CK36" i="3"/>
  <c r="BG121" i="3" s="1"/>
  <c r="BV37" i="3"/>
  <c r="CJ37" i="3"/>
  <c r="BF121" i="3" s="1"/>
  <c r="BV38" i="3"/>
  <c r="CI38" i="3"/>
  <c r="BE121" i="3" s="1"/>
  <c r="BN118" i="3"/>
  <c r="BW118" i="3" s="1"/>
  <c r="S9" i="3"/>
  <c r="AY116" i="3"/>
  <c r="BH116" i="3" s="1"/>
  <c r="BA118" i="3"/>
  <c r="BJ118" i="3" s="1"/>
  <c r="BA116" i="3"/>
  <c r="BJ116" i="3" s="1"/>
  <c r="AZ121" i="3"/>
  <c r="AZ119" i="3"/>
  <c r="BI119" i="3" s="1"/>
  <c r="AV117" i="3"/>
  <c r="BE117" i="3" s="1"/>
  <c r="AX122" i="3"/>
  <c r="BG122" i="3" s="1"/>
  <c r="BB119" i="3"/>
  <c r="CL38" i="3"/>
  <c r="BH121" i="3" s="1"/>
  <c r="AQ7" i="5"/>
  <c r="CK28" i="3"/>
  <c r="CI14" i="3"/>
  <c r="BE115" i="3" s="1"/>
  <c r="BF8" i="5"/>
  <c r="BV31" i="3"/>
  <c r="L1" i="3"/>
  <c r="BV13" i="3"/>
  <c r="BW24" i="3"/>
  <c r="BO115" i="3"/>
  <c r="BN116" i="3"/>
  <c r="W9" i="3"/>
  <c r="O9" i="3"/>
  <c r="AW118" i="3"/>
  <c r="AW116" i="3"/>
  <c r="AX116" i="3"/>
  <c r="CO15" i="3"/>
  <c r="BK116" i="3" s="1"/>
  <c r="AQ9" i="5"/>
  <c r="CK11" i="3"/>
  <c r="BB124" i="3"/>
  <c r="BK124" i="3" s="1"/>
  <c r="CI90" i="3"/>
  <c r="BE134" i="3" s="1"/>
  <c r="CL83" i="3"/>
  <c r="CJ81" i="3"/>
  <c r="BF132" i="3" s="1"/>
  <c r="CI74" i="3"/>
  <c r="BE130" i="3" s="1"/>
  <c r="CL67" i="3"/>
  <c r="BH129" i="3" s="1"/>
  <c r="CJ65" i="3"/>
  <c r="BF128" i="3" s="1"/>
  <c r="CJ53" i="3"/>
  <c r="BF125" i="3" s="1"/>
  <c r="CI46" i="3"/>
  <c r="BE123" i="3" s="1"/>
  <c r="CK44" i="3"/>
  <c r="BG123" i="3" s="1"/>
  <c r="BV41" i="3"/>
  <c r="BV52" i="3"/>
  <c r="BV54" i="3"/>
  <c r="CO11" i="3"/>
  <c r="BK115" i="3" s="1"/>
  <c r="CI66" i="3"/>
  <c r="BE128" i="3" s="1"/>
  <c r="CK64" i="3"/>
  <c r="BG128" i="3" s="1"/>
  <c r="CL59" i="3"/>
  <c r="BH127" i="3" s="1"/>
  <c r="CM42" i="3"/>
  <c r="BI122" i="3" s="1"/>
  <c r="T1" i="3"/>
  <c r="BV19" i="3"/>
  <c r="BV23" i="3"/>
  <c r="CK7" i="5"/>
  <c r="AG38" i="5"/>
  <c r="AG42" i="5"/>
  <c r="AV5" i="5"/>
  <c r="AT16" i="5"/>
  <c r="CK5" i="5"/>
  <c r="AG13" i="5"/>
  <c r="AG16" i="5"/>
  <c r="AC5" i="5" s="1"/>
  <c r="AG40" i="5"/>
  <c r="CK9" i="5"/>
  <c r="AG30" i="5"/>
  <c r="K36" i="6"/>
  <c r="C150" i="6"/>
  <c r="BG9" i="4"/>
  <c r="BP9" i="4" s="1"/>
  <c r="AY9" i="4"/>
  <c r="AX8" i="4"/>
  <c r="AX8" i="3"/>
  <c r="AY9" i="3"/>
  <c r="BG9" i="3"/>
  <c r="BP9" i="3" s="1"/>
  <c r="CB9" i="4"/>
  <c r="CA9" i="4"/>
  <c r="AW8" i="4"/>
  <c r="BF9" i="4"/>
  <c r="BO9" i="4" s="1"/>
  <c r="AI5" i="5"/>
  <c r="AJ23" i="5"/>
  <c r="BN5" i="5"/>
  <c r="CL6" i="5"/>
  <c r="BM5" i="5"/>
  <c r="AW5" i="5"/>
  <c r="AE24" i="5"/>
  <c r="AE37" i="5" s="1"/>
  <c r="BA5" i="5"/>
  <c r="P55" i="6"/>
  <c r="L68" i="6" s="1"/>
  <c r="L130" i="6" s="1"/>
  <c r="L197" i="6" s="1"/>
  <c r="D62" i="5"/>
  <c r="BG133" i="4" l="1"/>
  <c r="BG136" i="4"/>
  <c r="BE138" i="4"/>
  <c r="BK130" i="4"/>
  <c r="BW133" i="4"/>
  <c r="BF116" i="4"/>
  <c r="BE115" i="4"/>
  <c r="BG126" i="4"/>
  <c r="BW127" i="4"/>
  <c r="BH121" i="4"/>
  <c r="BH123" i="4"/>
  <c r="BI134" i="4"/>
  <c r="BH133" i="4"/>
  <c r="BH126" i="4"/>
  <c r="BI124" i="4"/>
  <c r="BK116" i="4"/>
  <c r="BE133" i="4"/>
  <c r="BK131" i="4"/>
  <c r="BH130" i="4"/>
  <c r="BK127" i="4"/>
  <c r="BI119" i="4"/>
  <c r="BJ125" i="4"/>
  <c r="BJ127" i="4"/>
  <c r="BJ132" i="4"/>
  <c r="BH127" i="4"/>
  <c r="BK120" i="4"/>
  <c r="BE126" i="3"/>
  <c r="BW132" i="3"/>
  <c r="BE129" i="3"/>
  <c r="BE127" i="3"/>
  <c r="BH133" i="3"/>
  <c r="BE120" i="3"/>
  <c r="BF134" i="3"/>
  <c r="BG115" i="3"/>
  <c r="BG119" i="3"/>
  <c r="BG136" i="3"/>
  <c r="BI131" i="3"/>
  <c r="BK126" i="3"/>
  <c r="BW133" i="3"/>
  <c r="BW126" i="3"/>
  <c r="BI116" i="3"/>
  <c r="BF130" i="3"/>
  <c r="BE119" i="3"/>
  <c r="BG126" i="3"/>
  <c r="BJ124" i="3"/>
  <c r="BK125" i="3"/>
  <c r="BF126" i="3"/>
  <c r="BF129" i="4"/>
  <c r="AN20" i="3"/>
  <c r="AN21" i="3" s="1"/>
  <c r="AN22" i="3" s="1"/>
  <c r="AN23" i="3" s="1"/>
  <c r="AN117" i="3"/>
  <c r="AU117" i="3"/>
  <c r="AU20" i="3"/>
  <c r="BD19" i="3"/>
  <c r="BE117" i="4"/>
  <c r="BE123" i="4"/>
  <c r="BF120" i="4"/>
  <c r="BH119" i="4"/>
  <c r="BI128" i="3"/>
  <c r="BF127" i="4"/>
  <c r="BK134" i="4"/>
  <c r="BI121" i="3"/>
  <c r="BK133" i="4"/>
  <c r="BE129" i="4"/>
  <c r="AU22" i="4"/>
  <c r="BD21" i="4"/>
  <c r="BM21" i="4" s="1"/>
  <c r="BH125" i="4"/>
  <c r="BJ128" i="4"/>
  <c r="BE136" i="4"/>
  <c r="BF121" i="4"/>
  <c r="BF135" i="4"/>
  <c r="BW116" i="3"/>
  <c r="BK119" i="3"/>
  <c r="BI130" i="3"/>
  <c r="BK132" i="3"/>
  <c r="BK123" i="3"/>
  <c r="AN24" i="4"/>
  <c r="AN25" i="4" s="1"/>
  <c r="AN26" i="4" s="1"/>
  <c r="AN27" i="4" s="1"/>
  <c r="AN118" i="4"/>
  <c r="AI23" i="5"/>
  <c r="BS5" i="5"/>
  <c r="AL17" i="5"/>
  <c r="AN5" i="5"/>
  <c r="C71" i="6"/>
  <c r="C92" i="6"/>
  <c r="BK128" i="4"/>
  <c r="BK122" i="4"/>
  <c r="BI123" i="4"/>
  <c r="BI118" i="4"/>
  <c r="BK17" i="5"/>
  <c r="I27" i="6" s="1"/>
  <c r="BG122" i="4"/>
  <c r="BP17" i="5"/>
  <c r="AL139" i="4"/>
  <c r="AB8" i="5" s="1"/>
  <c r="BG135" i="4"/>
  <c r="BW117" i="4"/>
  <c r="BG119" i="4"/>
  <c r="BG116" i="4"/>
  <c r="BF131" i="4"/>
  <c r="BF130" i="4"/>
  <c r="BF117" i="4"/>
  <c r="BF119" i="4"/>
  <c r="BW123" i="4"/>
  <c r="BW129" i="4"/>
  <c r="BF137" i="4"/>
  <c r="BW115" i="4"/>
  <c r="BE121" i="4"/>
  <c r="BE122" i="4"/>
  <c r="AY17" i="5"/>
  <c r="BW138" i="3"/>
  <c r="BI134" i="3"/>
  <c r="BW115" i="3"/>
  <c r="I41" i="6"/>
  <c r="AC9" i="5"/>
  <c r="AC11" i="5"/>
  <c r="AL139" i="3"/>
  <c r="BE125" i="3"/>
  <c r="BD6" i="5"/>
  <c r="AD7" i="5"/>
  <c r="AO5" i="5"/>
  <c r="BR5" i="5"/>
  <c r="AJ5" i="5"/>
  <c r="BJ126" i="4"/>
  <c r="BF122" i="4"/>
  <c r="BK119" i="4"/>
  <c r="BW116" i="4"/>
  <c r="BK137" i="4"/>
  <c r="BJ136" i="4"/>
  <c r="BJ134" i="4"/>
  <c r="BI122" i="4"/>
  <c r="BH120" i="4"/>
  <c r="BW121" i="4"/>
  <c r="BJ123" i="4"/>
  <c r="BG121" i="4"/>
  <c r="BW119" i="4"/>
  <c r="BJ115" i="4"/>
  <c r="BH118" i="4"/>
  <c r="BI126" i="4"/>
  <c r="BF126" i="4"/>
  <c r="BF125" i="4"/>
  <c r="BK125" i="4"/>
  <c r="BI120" i="4"/>
  <c r="BJ119" i="4"/>
  <c r="BG118" i="4"/>
  <c r="BJ116" i="4"/>
  <c r="BW124" i="4"/>
  <c r="BE127" i="4"/>
  <c r="BE119" i="4"/>
  <c r="BG125" i="4"/>
  <c r="CD5" i="5"/>
  <c r="CD8" i="5" s="1"/>
  <c r="CD11" i="5" s="1"/>
  <c r="BI116" i="4"/>
  <c r="BW122" i="4"/>
  <c r="BW120" i="4"/>
  <c r="BW126" i="4"/>
  <c r="BW125" i="4"/>
  <c r="BK121" i="4"/>
  <c r="BW118" i="4"/>
  <c r="BH124" i="4"/>
  <c r="AL14" i="5"/>
  <c r="BJ138" i="4"/>
  <c r="BI136" i="4"/>
  <c r="BH129" i="4"/>
  <c r="BE125" i="4"/>
  <c r="BI16" i="5"/>
  <c r="BE118" i="4"/>
  <c r="BH117" i="4"/>
  <c r="BK123" i="4"/>
  <c r="BK118" i="4"/>
  <c r="BI117" i="4"/>
  <c r="AH43" i="5"/>
  <c r="Q42" i="6" s="1"/>
  <c r="BK126" i="4"/>
  <c r="BE124" i="4"/>
  <c r="BI121" i="4"/>
  <c r="BK117" i="4"/>
  <c r="BG115" i="4"/>
  <c r="BF118" i="4"/>
  <c r="BF123" i="4"/>
  <c r="BG123" i="4"/>
  <c r="BJ122" i="4"/>
  <c r="BG120" i="4"/>
  <c r="BE116" i="4"/>
  <c r="BI115" i="4"/>
  <c r="BE118" i="3"/>
  <c r="AG31" i="5"/>
  <c r="AG43" i="5"/>
  <c r="I39" i="6"/>
  <c r="AC6" i="5"/>
  <c r="AG17" i="5"/>
  <c r="I25" i="6" s="1"/>
  <c r="AC8" i="5"/>
  <c r="AC10" i="5"/>
  <c r="I40" i="6"/>
  <c r="AT17" i="5"/>
  <c r="I26" i="6" s="1"/>
  <c r="AC7" i="5"/>
  <c r="BF16" i="5"/>
  <c r="I38" i="6"/>
  <c r="AG14" i="5"/>
  <c r="BE116" i="3"/>
  <c r="CC5" i="5"/>
  <c r="CC8" i="5" s="1"/>
  <c r="CC11" i="5" s="1"/>
  <c r="BF116" i="3"/>
  <c r="BG116" i="3"/>
  <c r="K92" i="6"/>
  <c r="K71" i="6"/>
  <c r="CC9" i="3"/>
  <c r="AY8" i="3"/>
  <c r="BH9" i="3"/>
  <c r="BQ9" i="3" s="1"/>
  <c r="AZ9" i="3"/>
  <c r="AW6" i="5"/>
  <c r="AJ6" i="5"/>
  <c r="BB6" i="5"/>
  <c r="BM6" i="5"/>
  <c r="AV6" i="5"/>
  <c r="AJ37" i="5"/>
  <c r="AI37" i="5"/>
  <c r="AI6" i="5"/>
  <c r="AN6" i="5"/>
  <c r="BN6" i="5"/>
  <c r="AI24" i="5"/>
  <c r="AJ24" i="5"/>
  <c r="BS6" i="5"/>
  <c r="BA6" i="5"/>
  <c r="AO6" i="5"/>
  <c r="BR6" i="5"/>
  <c r="AY8" i="4"/>
  <c r="AZ9" i="4"/>
  <c r="CC9" i="4"/>
  <c r="BH9" i="4"/>
  <c r="BQ9" i="4" s="1"/>
  <c r="AU23" i="4" l="1"/>
  <c r="BD22" i="4"/>
  <c r="BM22" i="4" s="1"/>
  <c r="BD117" i="3"/>
  <c r="BM19" i="3"/>
  <c r="BM117" i="3" s="1"/>
  <c r="AU21" i="3"/>
  <c r="BD20" i="3"/>
  <c r="BM20" i="3" s="1"/>
  <c r="AN118" i="3"/>
  <c r="AN24" i="3"/>
  <c r="AN25" i="3" s="1"/>
  <c r="AN26" i="3" s="1"/>
  <c r="AN27" i="3" s="1"/>
  <c r="AN119" i="4"/>
  <c r="AN28" i="4"/>
  <c r="AN29" i="4" s="1"/>
  <c r="AN30" i="4" s="1"/>
  <c r="AN31" i="4" s="1"/>
  <c r="CC14" i="5"/>
  <c r="AC13" i="5"/>
  <c r="AR103" i="4" s="1"/>
  <c r="AQ87" i="4"/>
  <c r="AO49" i="4"/>
  <c r="AQ23" i="4"/>
  <c r="AS101" i="3"/>
  <c r="AS88" i="4"/>
  <c r="AS80" i="4"/>
  <c r="AS72" i="4"/>
  <c r="AQ66" i="4"/>
  <c r="AO60" i="4"/>
  <c r="AP47" i="4"/>
  <c r="AS40" i="4"/>
  <c r="AQ34" i="4"/>
  <c r="AO28" i="4"/>
  <c r="AR21" i="4"/>
  <c r="AP15" i="4"/>
  <c r="AS104" i="3"/>
  <c r="AO92" i="3"/>
  <c r="AR85" i="3"/>
  <c r="AP79" i="3"/>
  <c r="AS72" i="3"/>
  <c r="AP106" i="4"/>
  <c r="AS99" i="4"/>
  <c r="AQ93" i="4"/>
  <c r="AO87" i="4"/>
  <c r="AR80" i="4"/>
  <c r="AP74" i="4"/>
  <c r="AS67" i="4"/>
  <c r="AQ61" i="4"/>
  <c r="AO55" i="4"/>
  <c r="AR48" i="4"/>
  <c r="AP42" i="4"/>
  <c r="AS35" i="4"/>
  <c r="AQ29" i="4"/>
  <c r="AO23" i="4"/>
  <c r="AR16" i="4"/>
  <c r="AP106" i="3"/>
  <c r="AS99" i="3"/>
  <c r="AQ93" i="3"/>
  <c r="AO87" i="3"/>
  <c r="AR80" i="3"/>
  <c r="AQ104" i="4"/>
  <c r="AO98" i="4"/>
  <c r="AR91" i="4"/>
  <c r="AP85" i="4"/>
  <c r="AS78" i="4"/>
  <c r="AQ72" i="4"/>
  <c r="AO66" i="4"/>
  <c r="AR59" i="4"/>
  <c r="AP53" i="4"/>
  <c r="AS46" i="4"/>
  <c r="AQ40" i="4"/>
  <c r="AO34" i="4"/>
  <c r="AR27" i="4"/>
  <c r="AP21" i="4"/>
  <c r="AS14" i="4"/>
  <c r="AQ104" i="3"/>
  <c r="AS102" i="3"/>
  <c r="AO98" i="3"/>
  <c r="AQ96" i="3"/>
  <c r="AR91" i="3"/>
  <c r="AO90" i="3"/>
  <c r="AP85" i="3"/>
  <c r="AR83" i="3"/>
  <c r="AS78" i="3"/>
  <c r="AP77" i="3"/>
  <c r="AQ72" i="3"/>
  <c r="AS70" i="3"/>
  <c r="AS105" i="4"/>
  <c r="AP104" i="4"/>
  <c r="AQ99" i="4"/>
  <c r="AS97" i="4"/>
  <c r="AO93" i="4"/>
  <c r="AQ91" i="4"/>
  <c r="AR86" i="4"/>
  <c r="AO85" i="4"/>
  <c r="AP80" i="4"/>
  <c r="AR78" i="4"/>
  <c r="AS73" i="4"/>
  <c r="AP72" i="4"/>
  <c r="AQ67" i="4"/>
  <c r="AS65" i="4"/>
  <c r="AO61" i="4"/>
  <c r="AQ59" i="4"/>
  <c r="AR54" i="4"/>
  <c r="AO53" i="4"/>
  <c r="AP48" i="4"/>
  <c r="AR46" i="4"/>
  <c r="AS41" i="4"/>
  <c r="AP40" i="4"/>
  <c r="AQ35" i="4"/>
  <c r="AS33" i="4"/>
  <c r="AO29" i="4"/>
  <c r="AQ27" i="4"/>
  <c r="AR22" i="4"/>
  <c r="AO21" i="4"/>
  <c r="AP16" i="4"/>
  <c r="AR14" i="4"/>
  <c r="AS105" i="3"/>
  <c r="AP104" i="3"/>
  <c r="AQ99" i="3"/>
  <c r="AS97" i="3"/>
  <c r="AO93" i="3"/>
  <c r="AQ91" i="3"/>
  <c r="AR86" i="3"/>
  <c r="AO85" i="3"/>
  <c r="AP80" i="3"/>
  <c r="AR78" i="3"/>
  <c r="AS73" i="3"/>
  <c r="AP72" i="3"/>
  <c r="AQ67" i="3"/>
  <c r="AQ105" i="4"/>
  <c r="AR100" i="4"/>
  <c r="AO99" i="4"/>
  <c r="AP94" i="4"/>
  <c r="AR92" i="4"/>
  <c r="AS87" i="4"/>
  <c r="AP86" i="4"/>
  <c r="AQ81" i="4"/>
  <c r="AS79" i="4"/>
  <c r="AO75" i="4"/>
  <c r="AQ73" i="4"/>
  <c r="AR68" i="4"/>
  <c r="AO67" i="4"/>
  <c r="AP62" i="4"/>
  <c r="AR60" i="4"/>
  <c r="AS55" i="4"/>
  <c r="AP54" i="4"/>
  <c r="AQ49" i="4"/>
  <c r="AS47" i="4"/>
  <c r="AO43" i="4"/>
  <c r="AQ41" i="4"/>
  <c r="AS39" i="4"/>
  <c r="AR36" i="4"/>
  <c r="AO35" i="4"/>
  <c r="AQ33" i="4"/>
  <c r="AP30" i="4"/>
  <c r="AR28" i="4"/>
  <c r="AO27" i="4"/>
  <c r="AS23" i="4"/>
  <c r="AP22" i="4"/>
  <c r="AR20" i="4"/>
  <c r="AQ17" i="4"/>
  <c r="AS15" i="4"/>
  <c r="AP14" i="4"/>
  <c r="AO11" i="4"/>
  <c r="AQ105" i="3"/>
  <c r="AS103" i="3"/>
  <c r="AR100" i="3"/>
  <c r="AO99" i="3"/>
  <c r="AQ97" i="3"/>
  <c r="AP94" i="3"/>
  <c r="AR92" i="3"/>
  <c r="AO91" i="3"/>
  <c r="AS87" i="3"/>
  <c r="AP86" i="3"/>
  <c r="AR84" i="3"/>
  <c r="AQ81" i="3"/>
  <c r="AS79" i="3"/>
  <c r="AP78" i="3"/>
  <c r="AO75" i="3"/>
  <c r="AQ73" i="3"/>
  <c r="AS71" i="3"/>
  <c r="AR68" i="3"/>
  <c r="AO67" i="3"/>
  <c r="AR105" i="4"/>
  <c r="AS92" i="4"/>
  <c r="AO80" i="4"/>
  <c r="AP67" i="4"/>
  <c r="AQ54" i="4"/>
  <c r="AR41" i="4"/>
  <c r="AS28" i="4"/>
  <c r="AO16" i="4"/>
  <c r="AP99" i="3"/>
  <c r="AQ86" i="3"/>
  <c r="AS75" i="3"/>
  <c r="AQ71" i="3"/>
  <c r="AP67" i="3"/>
  <c r="AQ65" i="3"/>
  <c r="AS63" i="3"/>
  <c r="AP62" i="3"/>
  <c r="AR60" i="3"/>
  <c r="AO59" i="3"/>
  <c r="AQ57" i="3"/>
  <c r="AS55" i="3"/>
  <c r="AP54" i="3"/>
  <c r="AR52" i="3"/>
  <c r="AO51" i="3"/>
  <c r="AQ49" i="3"/>
  <c r="AS47" i="3"/>
  <c r="AP46" i="3"/>
  <c r="AR44" i="3"/>
  <c r="AO43" i="3"/>
  <c r="AQ41" i="3"/>
  <c r="AS39" i="3"/>
  <c r="AP38" i="3"/>
  <c r="AR36" i="3"/>
  <c r="AO35" i="3"/>
  <c r="AQ33" i="3"/>
  <c r="AS31" i="3"/>
  <c r="AP30" i="3"/>
  <c r="AR28" i="3"/>
  <c r="AO27" i="3"/>
  <c r="AQ25" i="3"/>
  <c r="AP22" i="3"/>
  <c r="AO19" i="3"/>
  <c r="AS15" i="3"/>
  <c r="AR12" i="3"/>
  <c r="AO32" i="4"/>
  <c r="AP64" i="3"/>
  <c r="AO53" i="3"/>
  <c r="AO45" i="3"/>
  <c r="AS33" i="3"/>
  <c r="AO21" i="3"/>
  <c r="AO104" i="4"/>
  <c r="AP91" i="4"/>
  <c r="AQ78" i="4"/>
  <c r="AR65" i="4"/>
  <c r="AS52" i="4"/>
  <c r="AO40" i="4"/>
  <c r="AP27" i="4"/>
  <c r="AQ14" i="4"/>
  <c r="AR97" i="3"/>
  <c r="AS84" i="3"/>
  <c r="AP75" i="3"/>
  <c r="AO71" i="3"/>
  <c r="AS66" i="3"/>
  <c r="AP65" i="3"/>
  <c r="AR63" i="3"/>
  <c r="AO62" i="3"/>
  <c r="AQ60" i="3"/>
  <c r="AS58" i="3"/>
  <c r="AP57" i="3"/>
  <c r="AR55" i="3"/>
  <c r="AO54" i="3"/>
  <c r="AQ52" i="3"/>
  <c r="AS50" i="3"/>
  <c r="AP49" i="3"/>
  <c r="AR47" i="3"/>
  <c r="AO46" i="3"/>
  <c r="AQ44" i="3"/>
  <c r="AS42" i="3"/>
  <c r="AP41" i="3"/>
  <c r="AR39" i="3"/>
  <c r="AO38" i="3"/>
  <c r="AQ36" i="3"/>
  <c r="AS34" i="3"/>
  <c r="AP33" i="3"/>
  <c r="AR31" i="3"/>
  <c r="AO30" i="3"/>
  <c r="AQ28" i="3"/>
  <c r="AS26" i="3"/>
  <c r="AP25" i="3"/>
  <c r="AR23" i="3"/>
  <c r="AO22" i="3"/>
  <c r="AQ20" i="3"/>
  <c r="AS18" i="3"/>
  <c r="AP17" i="3"/>
  <c r="AR15" i="3"/>
  <c r="AO14" i="3"/>
  <c r="AQ12" i="3"/>
  <c r="E13" i="6"/>
  <c r="AO18" i="3"/>
  <c r="AO96" i="4"/>
  <c r="AP68" i="3"/>
  <c r="AS57" i="3"/>
  <c r="AR46" i="3"/>
  <c r="AO37" i="3"/>
  <c r="AP24" i="3"/>
  <c r="AO13" i="3"/>
  <c r="AQ102" i="4"/>
  <c r="AR89" i="4"/>
  <c r="AS76" i="4"/>
  <c r="AO64" i="4"/>
  <c r="AP51" i="4"/>
  <c r="AQ38" i="4"/>
  <c r="AR25" i="4"/>
  <c r="AS12" i="4"/>
  <c r="AO96" i="3"/>
  <c r="AP83" i="3"/>
  <c r="AR74" i="3"/>
  <c r="AQ70" i="3"/>
  <c r="AR66" i="3"/>
  <c r="AO65" i="3"/>
  <c r="AQ63" i="3"/>
  <c r="AS61" i="3"/>
  <c r="AP60" i="3"/>
  <c r="AR58" i="3"/>
  <c r="AO57" i="3"/>
  <c r="AQ55" i="3"/>
  <c r="AS53" i="3"/>
  <c r="AP52" i="3"/>
  <c r="AR50" i="3"/>
  <c r="AO49" i="3"/>
  <c r="AQ47" i="3"/>
  <c r="AS45" i="3"/>
  <c r="AP44" i="3"/>
  <c r="AR42" i="3"/>
  <c r="AO41" i="3"/>
  <c r="AQ39" i="3"/>
  <c r="AS37" i="3"/>
  <c r="AP36" i="3"/>
  <c r="AR34" i="3"/>
  <c r="AO33" i="3"/>
  <c r="AQ31" i="3"/>
  <c r="AS29" i="3"/>
  <c r="AP28" i="3"/>
  <c r="AR26" i="3"/>
  <c r="AO25" i="3"/>
  <c r="AQ23" i="3"/>
  <c r="AS21" i="3"/>
  <c r="AP20" i="3"/>
  <c r="AR18" i="3"/>
  <c r="AO17" i="3"/>
  <c r="AQ15" i="3"/>
  <c r="AS13" i="3"/>
  <c r="AP12" i="3"/>
  <c r="AP21" i="3"/>
  <c r="AP13" i="3"/>
  <c r="AR57" i="4"/>
  <c r="AS65" i="3"/>
  <c r="AP56" i="3"/>
  <c r="AS41" i="3"/>
  <c r="AO29" i="3"/>
  <c r="AP16" i="3"/>
  <c r="AS100" i="4"/>
  <c r="AO88" i="4"/>
  <c r="AP75" i="4"/>
  <c r="AQ62" i="4"/>
  <c r="AR49" i="4"/>
  <c r="AS36" i="4"/>
  <c r="AO24" i="4"/>
  <c r="AP11" i="4"/>
  <c r="AQ94" i="3"/>
  <c r="AR81" i="3"/>
  <c r="AP74" i="3"/>
  <c r="AS69" i="3"/>
  <c r="AQ66" i="3"/>
  <c r="AS64" i="3"/>
  <c r="AP63" i="3"/>
  <c r="AR61" i="3"/>
  <c r="AO60" i="3"/>
  <c r="AQ58" i="3"/>
  <c r="AS56" i="3"/>
  <c r="AP55" i="3"/>
  <c r="AR53" i="3"/>
  <c r="AO52" i="3"/>
  <c r="AQ50" i="3"/>
  <c r="AS48" i="3"/>
  <c r="AP47" i="3"/>
  <c r="AR45" i="3"/>
  <c r="AO44" i="3"/>
  <c r="AQ42" i="3"/>
  <c r="AS40" i="3"/>
  <c r="AP39" i="3"/>
  <c r="AR37" i="3"/>
  <c r="AO36" i="3"/>
  <c r="AQ34" i="3"/>
  <c r="AS32" i="3"/>
  <c r="AP31" i="3"/>
  <c r="AR29" i="3"/>
  <c r="AO28" i="3"/>
  <c r="AQ26" i="3"/>
  <c r="AS24" i="3"/>
  <c r="AP23" i="3"/>
  <c r="AR21" i="3"/>
  <c r="AO20" i="3"/>
  <c r="AQ18" i="3"/>
  <c r="AS16" i="3"/>
  <c r="AP15" i="3"/>
  <c r="AR13" i="3"/>
  <c r="AO12" i="3"/>
  <c r="AS22" i="3"/>
  <c r="AQ16" i="3"/>
  <c r="AP83" i="4"/>
  <c r="AR72" i="3"/>
  <c r="AQ59" i="3"/>
  <c r="AP48" i="3"/>
  <c r="AQ35" i="3"/>
  <c r="AS25" i="3"/>
  <c r="AR14" i="3"/>
  <c r="AP99" i="4"/>
  <c r="AQ86" i="4"/>
  <c r="AR73" i="4"/>
  <c r="AS60" i="4"/>
  <c r="AO48" i="4"/>
  <c r="AP35" i="4"/>
  <c r="AQ22" i="4"/>
  <c r="AR105" i="3"/>
  <c r="AS92" i="3"/>
  <c r="AO80" i="3"/>
  <c r="AR73" i="3"/>
  <c r="AQ69" i="3"/>
  <c r="AP66" i="3"/>
  <c r="AR64" i="3"/>
  <c r="AO63" i="3"/>
  <c r="AQ61" i="3"/>
  <c r="AS59" i="3"/>
  <c r="AP58" i="3"/>
  <c r="AR56" i="3"/>
  <c r="AO55" i="3"/>
  <c r="AQ53" i="3"/>
  <c r="AS51" i="3"/>
  <c r="AP50" i="3"/>
  <c r="AR48" i="3"/>
  <c r="AO47" i="3"/>
  <c r="AQ45" i="3"/>
  <c r="AS43" i="3"/>
  <c r="AP42" i="3"/>
  <c r="AR40" i="3"/>
  <c r="AO39" i="3"/>
  <c r="AQ37" i="3"/>
  <c r="AS35" i="3"/>
  <c r="AP34" i="3"/>
  <c r="AR32" i="3"/>
  <c r="AO31" i="3"/>
  <c r="AQ29" i="3"/>
  <c r="AS27" i="3"/>
  <c r="AP26" i="3"/>
  <c r="AR24" i="3"/>
  <c r="AO23" i="3"/>
  <c r="AQ21" i="3"/>
  <c r="AS19" i="3"/>
  <c r="AP18" i="3"/>
  <c r="AR16" i="3"/>
  <c r="AO15" i="3"/>
  <c r="AQ13" i="3"/>
  <c r="AS11" i="3"/>
  <c r="AQ24" i="3"/>
  <c r="AS14" i="3"/>
  <c r="AQ70" i="4"/>
  <c r="AS76" i="3"/>
  <c r="AO61" i="3"/>
  <c r="AS49" i="3"/>
  <c r="AR38" i="3"/>
  <c r="AQ27" i="3"/>
  <c r="AS17" i="3"/>
  <c r="AR97" i="4"/>
  <c r="AS84" i="4"/>
  <c r="AO72" i="4"/>
  <c r="AP59" i="4"/>
  <c r="AQ46" i="4"/>
  <c r="AR33" i="4"/>
  <c r="AS20" i="4"/>
  <c r="AO104" i="3"/>
  <c r="AP91" i="3"/>
  <c r="AQ78" i="3"/>
  <c r="AO73" i="3"/>
  <c r="AS68" i="3"/>
  <c r="AO66" i="3"/>
  <c r="AQ64" i="3"/>
  <c r="AS62" i="3"/>
  <c r="AP61" i="3"/>
  <c r="AR59" i="3"/>
  <c r="AO58" i="3"/>
  <c r="AQ56" i="3"/>
  <c r="AS54" i="3"/>
  <c r="AP53" i="3"/>
  <c r="AR51" i="3"/>
  <c r="AO50" i="3"/>
  <c r="AQ48" i="3"/>
  <c r="AS46" i="3"/>
  <c r="AP45" i="3"/>
  <c r="AR43" i="3"/>
  <c r="AO42" i="3"/>
  <c r="AQ40" i="3"/>
  <c r="AS38" i="3"/>
  <c r="AP37" i="3"/>
  <c r="AR35" i="3"/>
  <c r="AO34" i="3"/>
  <c r="AQ32" i="3"/>
  <c r="AS30" i="3"/>
  <c r="AP29" i="3"/>
  <c r="AR27" i="3"/>
  <c r="AO26" i="3"/>
  <c r="AR19" i="3"/>
  <c r="AR11" i="3"/>
  <c r="AS44" i="4"/>
  <c r="AP19" i="4"/>
  <c r="AQ102" i="3"/>
  <c r="AR62" i="3"/>
  <c r="AQ51" i="3"/>
  <c r="AQ43" i="3"/>
  <c r="AP32" i="3"/>
  <c r="AR22" i="3"/>
  <c r="AQ11" i="3"/>
  <c r="AQ94" i="4"/>
  <c r="AR81" i="4"/>
  <c r="AS68" i="4"/>
  <c r="AO56" i="4"/>
  <c r="AP43" i="4"/>
  <c r="AQ30" i="4"/>
  <c r="AR17" i="4"/>
  <c r="AS100" i="3"/>
  <c r="AO88" i="3"/>
  <c r="AP76" i="3"/>
  <c r="AO72" i="3"/>
  <c r="AS67" i="3"/>
  <c r="AR65" i="3"/>
  <c r="AR128" i="3" s="1"/>
  <c r="G166" i="6" s="1"/>
  <c r="AO64" i="3"/>
  <c r="AQ62" i="3"/>
  <c r="AS60" i="3"/>
  <c r="AP59" i="3"/>
  <c r="AR57" i="3"/>
  <c r="AO56" i="3"/>
  <c r="AQ54" i="3"/>
  <c r="AS52" i="3"/>
  <c r="AP51" i="3"/>
  <c r="AR49" i="3"/>
  <c r="AO48" i="3"/>
  <c r="AQ46" i="3"/>
  <c r="AS44" i="3"/>
  <c r="AP43" i="3"/>
  <c r="AR41" i="3"/>
  <c r="AO40" i="3"/>
  <c r="AQ38" i="3"/>
  <c r="AS36" i="3"/>
  <c r="AP35" i="3"/>
  <c r="AR33" i="3"/>
  <c r="AO32" i="3"/>
  <c r="AQ30" i="3"/>
  <c r="AS28" i="3"/>
  <c r="AP27" i="3"/>
  <c r="AR25" i="3"/>
  <c r="AO24" i="3"/>
  <c r="AQ22" i="3"/>
  <c r="AS20" i="3"/>
  <c r="AP19" i="3"/>
  <c r="AR17" i="3"/>
  <c r="AO16" i="3"/>
  <c r="AQ14" i="3"/>
  <c r="AS12" i="3"/>
  <c r="AP11" i="3"/>
  <c r="AS23" i="3"/>
  <c r="AR20" i="3"/>
  <c r="AQ17" i="3"/>
  <c r="AP14" i="3"/>
  <c r="AO11" i="3"/>
  <c r="AR89" i="3"/>
  <c r="AR54" i="3"/>
  <c r="AP40" i="3"/>
  <c r="AR30" i="3"/>
  <c r="AQ19" i="3"/>
  <c r="BD7" i="5"/>
  <c r="BG16" i="5" s="1"/>
  <c r="AE25" i="5"/>
  <c r="AE38" i="5" s="1"/>
  <c r="CL7" i="5"/>
  <c r="AD8" i="5"/>
  <c r="AE7" i="5"/>
  <c r="K135" i="6"/>
  <c r="E6" i="5"/>
  <c r="K108" i="6"/>
  <c r="D108" i="6"/>
  <c r="C25" i="6"/>
  <c r="C39" i="6" s="1"/>
  <c r="K39" i="6" s="1"/>
  <c r="G128" i="6"/>
  <c r="C26" i="6"/>
  <c r="C40" i="6" s="1"/>
  <c r="K40" i="6" s="1"/>
  <c r="C181" i="6"/>
  <c r="C27" i="6"/>
  <c r="C41" i="6" s="1"/>
  <c r="K41" i="6" s="1"/>
  <c r="E11" i="6"/>
  <c r="D118" i="6"/>
  <c r="D61" i="5"/>
  <c r="I42" i="6"/>
  <c r="AG44" i="5"/>
  <c r="I24" i="6"/>
  <c r="AB9" i="5"/>
  <c r="E10" i="5" s="1"/>
  <c r="I28" i="6"/>
  <c r="D59" i="5"/>
  <c r="BI9" i="3"/>
  <c r="BR9" i="3" s="1"/>
  <c r="AZ8" i="3"/>
  <c r="BA9" i="3"/>
  <c r="CD9" i="3"/>
  <c r="CD9" i="4"/>
  <c r="BI9" i="4"/>
  <c r="BR9" i="4" s="1"/>
  <c r="AZ8" i="4"/>
  <c r="BA9" i="4"/>
  <c r="AQ106" i="4" l="1"/>
  <c r="AN28" i="3"/>
  <c r="AN29" i="3" s="1"/>
  <c r="AN30" i="3" s="1"/>
  <c r="AN31" i="3" s="1"/>
  <c r="AN119" i="3"/>
  <c r="AU22" i="3"/>
  <c r="BD21" i="3"/>
  <c r="BM21" i="3" s="1"/>
  <c r="AQ98" i="4"/>
  <c r="AN32" i="4"/>
  <c r="AN33" i="4" s="1"/>
  <c r="AN34" i="4" s="1"/>
  <c r="AN35" i="4" s="1"/>
  <c r="AN120" i="4"/>
  <c r="AQ98" i="3"/>
  <c r="AR53" i="4"/>
  <c r="AS85" i="3"/>
  <c r="AU118" i="4"/>
  <c r="AU24" i="4"/>
  <c r="BD23" i="4"/>
  <c r="AR52" i="4"/>
  <c r="AQ65" i="4"/>
  <c r="AP78" i="4"/>
  <c r="AO91" i="4"/>
  <c r="AS103" i="4"/>
  <c r="AO77" i="3"/>
  <c r="AS89" i="3"/>
  <c r="AR102" i="3"/>
  <c r="AQ19" i="4"/>
  <c r="AP32" i="4"/>
  <c r="AO45" i="4"/>
  <c r="AS57" i="4"/>
  <c r="AR70" i="4"/>
  <c r="AQ83" i="4"/>
  <c r="AP96" i="4"/>
  <c r="AP69" i="3"/>
  <c r="AO82" i="3"/>
  <c r="AS94" i="3"/>
  <c r="AR11" i="4"/>
  <c r="AQ24" i="4"/>
  <c r="AP37" i="4"/>
  <c r="AO50" i="4"/>
  <c r="AS62" i="4"/>
  <c r="AR75" i="4"/>
  <c r="AQ88" i="4"/>
  <c r="AP101" i="4"/>
  <c r="AS83" i="3"/>
  <c r="AR96" i="3"/>
  <c r="AQ13" i="4"/>
  <c r="AP26" i="4"/>
  <c r="AO39" i="4"/>
  <c r="AS51" i="4"/>
  <c r="AR64" i="4"/>
  <c r="AQ77" i="4"/>
  <c r="AP90" i="4"/>
  <c r="AO103" i="4"/>
  <c r="AO76" i="3"/>
  <c r="AS88" i="3"/>
  <c r="AR101" i="3"/>
  <c r="AQ18" i="4"/>
  <c r="AP31" i="4"/>
  <c r="AO44" i="4"/>
  <c r="AS56" i="4"/>
  <c r="AR69" i="4"/>
  <c r="AR85" i="4"/>
  <c r="AR101" i="4"/>
  <c r="AS93" i="3"/>
  <c r="AO33" i="4"/>
  <c r="AQ68" i="3"/>
  <c r="AP13" i="4"/>
  <c r="AP115" i="4" s="1"/>
  <c r="M153" i="6" s="1"/>
  <c r="AO26" i="4"/>
  <c r="AS38" i="4"/>
  <c r="AR51" i="4"/>
  <c r="AQ64" i="4"/>
  <c r="AP77" i="4"/>
  <c r="AO90" i="4"/>
  <c r="AS102" i="4"/>
  <c r="AQ85" i="3"/>
  <c r="AP98" i="3"/>
  <c r="AO15" i="4"/>
  <c r="AS27" i="4"/>
  <c r="AR40" i="4"/>
  <c r="AQ53" i="4"/>
  <c r="AP66" i="4"/>
  <c r="AO79" i="4"/>
  <c r="AS91" i="4"/>
  <c r="AR104" i="4"/>
  <c r="AR77" i="3"/>
  <c r="AQ90" i="3"/>
  <c r="AP103" i="3"/>
  <c r="AO20" i="4"/>
  <c r="AS32" i="4"/>
  <c r="AR45" i="4"/>
  <c r="AQ58" i="4"/>
  <c r="AP71" i="4"/>
  <c r="AP87" i="4"/>
  <c r="AS104" i="4"/>
  <c r="AO97" i="3"/>
  <c r="AQ39" i="4"/>
  <c r="AO86" i="3"/>
  <c r="AS98" i="3"/>
  <c r="AR76" i="3"/>
  <c r="AQ89" i="3"/>
  <c r="AP102" i="3"/>
  <c r="AO19" i="4"/>
  <c r="AS31" i="4"/>
  <c r="AR44" i="4"/>
  <c r="AQ57" i="4"/>
  <c r="AP70" i="4"/>
  <c r="AO83" i="4"/>
  <c r="AS95" i="4"/>
  <c r="AO69" i="3"/>
  <c r="AS81" i="3"/>
  <c r="AR94" i="3"/>
  <c r="AQ11" i="4"/>
  <c r="AP24" i="4"/>
  <c r="AO37" i="4"/>
  <c r="AS49" i="4"/>
  <c r="AR62" i="4"/>
  <c r="AQ75" i="4"/>
  <c r="AP88" i="4"/>
  <c r="AO101" i="4"/>
  <c r="AO74" i="3"/>
  <c r="AS86" i="3"/>
  <c r="AR99" i="3"/>
  <c r="AQ16" i="4"/>
  <c r="AP29" i="4"/>
  <c r="AO42" i="4"/>
  <c r="AS54" i="4"/>
  <c r="AR67" i="4"/>
  <c r="AQ80" i="4"/>
  <c r="AP93" i="4"/>
  <c r="AO106" i="4"/>
  <c r="AR88" i="3"/>
  <c r="AQ101" i="3"/>
  <c r="AP18" i="4"/>
  <c r="AO31" i="4"/>
  <c r="AS43" i="4"/>
  <c r="AR56" i="4"/>
  <c r="AQ69" i="4"/>
  <c r="AP82" i="4"/>
  <c r="AO95" i="4"/>
  <c r="AO68" i="3"/>
  <c r="AS80" i="3"/>
  <c r="AR93" i="3"/>
  <c r="AQ106" i="3"/>
  <c r="AP23" i="4"/>
  <c r="AO36" i="4"/>
  <c r="AS48" i="4"/>
  <c r="AR61" i="4"/>
  <c r="AQ74" i="4"/>
  <c r="AO92" i="4"/>
  <c r="AS77" i="3"/>
  <c r="AR106" i="3"/>
  <c r="AO57" i="4"/>
  <c r="AS18" i="4"/>
  <c r="C16" i="6"/>
  <c r="AP46" i="4"/>
  <c r="AO59" i="4"/>
  <c r="AS71" i="4"/>
  <c r="AR84" i="4"/>
  <c r="AQ97" i="4"/>
  <c r="AR70" i="3"/>
  <c r="AQ83" i="3"/>
  <c r="AP96" i="3"/>
  <c r="AO13" i="4"/>
  <c r="AS25" i="4"/>
  <c r="AR38" i="4"/>
  <c r="AQ51" i="4"/>
  <c r="AP64" i="4"/>
  <c r="AO77" i="4"/>
  <c r="AS89" i="4"/>
  <c r="AR102" i="4"/>
  <c r="AR75" i="3"/>
  <c r="AQ88" i="3"/>
  <c r="AP101" i="3"/>
  <c r="AO18" i="4"/>
  <c r="AS30" i="4"/>
  <c r="AR43" i="4"/>
  <c r="AQ56" i="4"/>
  <c r="AP69" i="4"/>
  <c r="AO82" i="4"/>
  <c r="AS94" i="4"/>
  <c r="AQ77" i="3"/>
  <c r="AP90" i="3"/>
  <c r="AO103" i="3"/>
  <c r="AS19" i="4"/>
  <c r="AR32" i="4"/>
  <c r="AQ45" i="4"/>
  <c r="AP58" i="4"/>
  <c r="AO71" i="4"/>
  <c r="AS83" i="4"/>
  <c r="AR96" i="4"/>
  <c r="AR69" i="3"/>
  <c r="AQ82" i="3"/>
  <c r="AP95" i="3"/>
  <c r="AO12" i="4"/>
  <c r="AS24" i="4"/>
  <c r="AR37" i="4"/>
  <c r="AQ50" i="4"/>
  <c r="AP63" i="4"/>
  <c r="AO76" i="4"/>
  <c r="AR93" i="4"/>
  <c r="AR82" i="3"/>
  <c r="AS13" i="4"/>
  <c r="AO65" i="4"/>
  <c r="AP41" i="4"/>
  <c r="AR19" i="4"/>
  <c r="AQ32" i="4"/>
  <c r="AP45" i="4"/>
  <c r="AO58" i="4"/>
  <c r="AS70" i="4"/>
  <c r="AR83" i="4"/>
  <c r="AR133" i="4" s="1"/>
  <c r="O171" i="6" s="1"/>
  <c r="AQ96" i="4"/>
  <c r="AO79" i="3"/>
  <c r="AS91" i="3"/>
  <c r="AR104" i="3"/>
  <c r="AQ21" i="4"/>
  <c r="AP34" i="4"/>
  <c r="AO47" i="4"/>
  <c r="AS59" i="4"/>
  <c r="AR72" i="4"/>
  <c r="AQ85" i="4"/>
  <c r="AP98" i="4"/>
  <c r="AP71" i="3"/>
  <c r="AO84" i="3"/>
  <c r="AS96" i="3"/>
  <c r="AR13" i="4"/>
  <c r="AQ26" i="4"/>
  <c r="AQ118" i="4" s="1"/>
  <c r="N156" i="6" s="1"/>
  <c r="AP39" i="4"/>
  <c r="AO52" i="4"/>
  <c r="AS64" i="4"/>
  <c r="AP79" i="4"/>
  <c r="AP95" i="4"/>
  <c r="AP84" i="3"/>
  <c r="AR18" i="4"/>
  <c r="AR74" i="4"/>
  <c r="AP57" i="4"/>
  <c r="AP70" i="3"/>
  <c r="AP129" i="3" s="1"/>
  <c r="E167" i="6" s="1"/>
  <c r="AO83" i="3"/>
  <c r="AS95" i="3"/>
  <c r="AS136" i="3" s="1"/>
  <c r="H174" i="6" s="1"/>
  <c r="AR12" i="4"/>
  <c r="AQ25" i="4"/>
  <c r="AP38" i="4"/>
  <c r="AO51" i="4"/>
  <c r="AS63" i="4"/>
  <c r="AR76" i="4"/>
  <c r="AQ89" i="4"/>
  <c r="AP102" i="4"/>
  <c r="AQ75" i="3"/>
  <c r="AP88" i="3"/>
  <c r="AO101" i="3"/>
  <c r="AS17" i="4"/>
  <c r="AR30" i="4"/>
  <c r="AQ43" i="4"/>
  <c r="AP56" i="4"/>
  <c r="AO69" i="4"/>
  <c r="AS81" i="4"/>
  <c r="AR94" i="4"/>
  <c r="AR67" i="3"/>
  <c r="AR129" i="3" s="1"/>
  <c r="G167" i="6" s="1"/>
  <c r="AQ80" i="3"/>
  <c r="AP93" i="3"/>
  <c r="AO106" i="3"/>
  <c r="AS22" i="4"/>
  <c r="AR35" i="4"/>
  <c r="AQ48" i="4"/>
  <c r="AP61" i="4"/>
  <c r="AO74" i="4"/>
  <c r="AS86" i="4"/>
  <c r="AR99" i="4"/>
  <c r="AP82" i="3"/>
  <c r="AO95" i="3"/>
  <c r="AS11" i="4"/>
  <c r="AR24" i="4"/>
  <c r="AQ37" i="4"/>
  <c r="AP50" i="4"/>
  <c r="AO63" i="4"/>
  <c r="AS75" i="4"/>
  <c r="AS131" i="4" s="1"/>
  <c r="P169" i="6" s="1"/>
  <c r="AR88" i="4"/>
  <c r="AQ101" i="4"/>
  <c r="AQ74" i="3"/>
  <c r="AP87" i="3"/>
  <c r="AO100" i="3"/>
  <c r="AS16" i="4"/>
  <c r="AR29" i="4"/>
  <c r="AQ42" i="4"/>
  <c r="AQ122" i="4" s="1"/>
  <c r="N160" i="6" s="1"/>
  <c r="AP55" i="4"/>
  <c r="AO68" i="4"/>
  <c r="AQ82" i="4"/>
  <c r="AO100" i="4"/>
  <c r="AO89" i="3"/>
  <c r="AR26" i="4"/>
  <c r="AP100" i="4"/>
  <c r="AR77" i="4"/>
  <c r="AQ90" i="4"/>
  <c r="AP103" i="4"/>
  <c r="AQ87" i="3"/>
  <c r="AQ103" i="3"/>
  <c r="AO25" i="4"/>
  <c r="AP52" i="4"/>
  <c r="AP125" i="4" s="1"/>
  <c r="M163" i="6" s="1"/>
  <c r="AR90" i="4"/>
  <c r="AO102" i="3"/>
  <c r="AR90" i="3"/>
  <c r="AP12" i="4"/>
  <c r="AS29" i="4"/>
  <c r="AS61" i="4"/>
  <c r="AQ103" i="4"/>
  <c r="AQ138" i="4" s="1"/>
  <c r="N176" i="6" s="1"/>
  <c r="AR23" i="4"/>
  <c r="AR118" i="4" s="1"/>
  <c r="O156" i="6" s="1"/>
  <c r="AO84" i="4"/>
  <c r="AS96" i="4"/>
  <c r="AO81" i="3"/>
  <c r="AQ95" i="3"/>
  <c r="AO17" i="4"/>
  <c r="AP36" i="4"/>
  <c r="AS69" i="4"/>
  <c r="AP81" i="3"/>
  <c r="AP49" i="4"/>
  <c r="AP100" i="3"/>
  <c r="AP20" i="4"/>
  <c r="AP117" i="4" s="1"/>
  <c r="M155" i="6" s="1"/>
  <c r="AP44" i="4"/>
  <c r="AR82" i="4"/>
  <c r="AO94" i="3"/>
  <c r="AS82" i="4"/>
  <c r="AQ95" i="4"/>
  <c r="AP89" i="3"/>
  <c r="AP134" i="3" s="1"/>
  <c r="E172" i="6" s="1"/>
  <c r="AR31" i="4"/>
  <c r="AS77" i="4"/>
  <c r="AP73" i="3"/>
  <c r="AP130" i="3" s="1"/>
  <c r="E168" i="6" s="1"/>
  <c r="AS106" i="3"/>
  <c r="AS138" i="3" s="1"/>
  <c r="H176" i="6" s="1"/>
  <c r="AS66" i="4"/>
  <c r="AQ76" i="3"/>
  <c r="AR15" i="4"/>
  <c r="AR116" i="4" s="1"/>
  <c r="O154" i="6" s="1"/>
  <c r="AS74" i="4"/>
  <c r="AS130" i="4" s="1"/>
  <c r="P168" i="6" s="1"/>
  <c r="AP122" i="4"/>
  <c r="M160" i="6" s="1"/>
  <c r="AO135" i="3"/>
  <c r="D173" i="6" s="1"/>
  <c r="AQ92" i="4"/>
  <c r="AQ135" i="4" s="1"/>
  <c r="N173" i="6" s="1"/>
  <c r="AQ100" i="4"/>
  <c r="AO116" i="3"/>
  <c r="D154" i="6" s="1"/>
  <c r="AR98" i="3"/>
  <c r="AQ15" i="4"/>
  <c r="AP28" i="4"/>
  <c r="AR42" i="4"/>
  <c r="AR58" i="4"/>
  <c r="AP76" i="4"/>
  <c r="AS93" i="4"/>
  <c r="AO70" i="3"/>
  <c r="AR87" i="3"/>
  <c r="AP105" i="3"/>
  <c r="AP138" i="3" s="1"/>
  <c r="E176" i="6" s="1"/>
  <c r="AP25" i="4"/>
  <c r="AP118" i="4" s="1"/>
  <c r="M156" i="6" s="1"/>
  <c r="AS42" i="4"/>
  <c r="AS122" i="4" s="1"/>
  <c r="P160" i="6" s="1"/>
  <c r="AQ60" i="4"/>
  <c r="AQ127" i="4" s="1"/>
  <c r="N165" i="6" s="1"/>
  <c r="AQ76" i="4"/>
  <c r="AO94" i="4"/>
  <c r="AO125" i="3"/>
  <c r="D163" i="6" s="1"/>
  <c r="AQ28" i="4"/>
  <c r="AQ119" i="4" s="1"/>
  <c r="N157" i="6" s="1"/>
  <c r="AQ44" i="4"/>
  <c r="AO62" i="4"/>
  <c r="AR79" i="4"/>
  <c r="AR132" i="4" s="1"/>
  <c r="O170" i="6" s="1"/>
  <c r="AR95" i="4"/>
  <c r="AQ31" i="4"/>
  <c r="AQ120" i="4" s="1"/>
  <c r="N158" i="6" s="1"/>
  <c r="AS45" i="4"/>
  <c r="AS123" i="4" s="1"/>
  <c r="P161" i="6" s="1"/>
  <c r="AQ63" i="4"/>
  <c r="AO81" i="4"/>
  <c r="AO97" i="4"/>
  <c r="AS74" i="3"/>
  <c r="AQ92" i="3"/>
  <c r="AQ135" i="3" s="1"/>
  <c r="F173" i="6" s="1"/>
  <c r="AQ12" i="4"/>
  <c r="AQ115" i="4" s="1"/>
  <c r="N153" i="6" s="1"/>
  <c r="AO30" i="4"/>
  <c r="AR47" i="4"/>
  <c r="AR63" i="4"/>
  <c r="AP81" i="4"/>
  <c r="AS98" i="4"/>
  <c r="AQ79" i="3"/>
  <c r="AP92" i="3"/>
  <c r="AP135" i="3" s="1"/>
  <c r="E173" i="6" s="1"/>
  <c r="AO105" i="3"/>
  <c r="AS21" i="4"/>
  <c r="AR34" i="4"/>
  <c r="AR50" i="4"/>
  <c r="AP68" i="4"/>
  <c r="AP84" i="4"/>
  <c r="AP133" i="4" s="1"/>
  <c r="M171" i="6" s="1"/>
  <c r="AS101" i="4"/>
  <c r="AS137" i="4" s="1"/>
  <c r="P175" i="6" s="1"/>
  <c r="AR79" i="3"/>
  <c r="AR132" i="3" s="1"/>
  <c r="G170" i="6" s="1"/>
  <c r="AR95" i="3"/>
  <c r="AR136" i="3" s="1"/>
  <c r="G174" i="6" s="1"/>
  <c r="AP17" i="4"/>
  <c r="AP116" i="4" s="1"/>
  <c r="M154" i="6" s="1"/>
  <c r="AS34" i="4"/>
  <c r="AS120" i="4" s="1"/>
  <c r="P158" i="6" s="1"/>
  <c r="AS50" i="4"/>
  <c r="AQ68" i="4"/>
  <c r="AQ129" i="4" s="1"/>
  <c r="N167" i="6" s="1"/>
  <c r="AO86" i="4"/>
  <c r="AO102" i="4"/>
  <c r="AO137" i="4" s="1"/>
  <c r="L175" i="6" s="1"/>
  <c r="AS119" i="3"/>
  <c r="H157" i="6" s="1"/>
  <c r="AR126" i="3"/>
  <c r="G164" i="6" s="1"/>
  <c r="AQ36" i="4"/>
  <c r="AQ121" i="4" s="1"/>
  <c r="N159" i="6" s="1"/>
  <c r="AO54" i="4"/>
  <c r="AO70" i="4"/>
  <c r="AR87" i="4"/>
  <c r="AP105" i="4"/>
  <c r="AP138" i="4" s="1"/>
  <c r="M176" i="6" s="1"/>
  <c r="AS37" i="4"/>
  <c r="AS121" i="4" s="1"/>
  <c r="P159" i="6" s="1"/>
  <c r="AQ55" i="4"/>
  <c r="AQ126" i="4" s="1"/>
  <c r="N164" i="6" s="1"/>
  <c r="AQ71" i="4"/>
  <c r="AO89" i="4"/>
  <c r="AO134" i="4" s="1"/>
  <c r="L172" i="6" s="1"/>
  <c r="AR106" i="4"/>
  <c r="AS82" i="3"/>
  <c r="AS132" i="3" s="1"/>
  <c r="H170" i="6" s="1"/>
  <c r="AQ100" i="3"/>
  <c r="AQ137" i="3" s="1"/>
  <c r="F175" i="6" s="1"/>
  <c r="AO22" i="4"/>
  <c r="AO38" i="4"/>
  <c r="AO121" i="4" s="1"/>
  <c r="L159" i="6" s="1"/>
  <c r="AR55" i="4"/>
  <c r="AP73" i="4"/>
  <c r="AP89" i="4"/>
  <c r="AS106" i="4"/>
  <c r="AS138" i="4" s="1"/>
  <c r="P176" i="6" s="1"/>
  <c r="AO121" i="3"/>
  <c r="D159" i="6" s="1"/>
  <c r="AO41" i="4"/>
  <c r="AO122" i="4" s="1"/>
  <c r="L160" i="6" s="1"/>
  <c r="AS53" i="4"/>
  <c r="AS125" i="4" s="1"/>
  <c r="P163" i="6" s="1"/>
  <c r="AR66" i="4"/>
  <c r="AQ79" i="4"/>
  <c r="AQ132" i="4" s="1"/>
  <c r="N170" i="6" s="1"/>
  <c r="AP92" i="4"/>
  <c r="AP135" i="4" s="1"/>
  <c r="M173" i="6" s="1"/>
  <c r="AO105" i="4"/>
  <c r="AO78" i="3"/>
  <c r="AO131" i="3" s="1"/>
  <c r="D169" i="6" s="1"/>
  <c r="AS90" i="3"/>
  <c r="AS134" i="3" s="1"/>
  <c r="H172" i="6" s="1"/>
  <c r="AR103" i="3"/>
  <c r="AR138" i="3" s="1"/>
  <c r="G176" i="6" s="1"/>
  <c r="AQ20" i="4"/>
  <c r="AQ117" i="4" s="1"/>
  <c r="N155" i="6" s="1"/>
  <c r="AP33" i="4"/>
  <c r="AP120" i="4" s="1"/>
  <c r="M158" i="6" s="1"/>
  <c r="AO46" i="4"/>
  <c r="AS58" i="4"/>
  <c r="AR71" i="4"/>
  <c r="AQ84" i="4"/>
  <c r="AP97" i="4"/>
  <c r="AP136" i="4" s="1"/>
  <c r="M174" i="6" s="1"/>
  <c r="AO127" i="3"/>
  <c r="D165" i="6" s="1"/>
  <c r="AQ47" i="4"/>
  <c r="AQ124" i="4" s="1"/>
  <c r="N162" i="6" s="1"/>
  <c r="AP60" i="4"/>
  <c r="AP127" i="4" s="1"/>
  <c r="M165" i="6" s="1"/>
  <c r="AO73" i="4"/>
  <c r="AS85" i="4"/>
  <c r="AR98" i="4"/>
  <c r="AR71" i="3"/>
  <c r="AR130" i="3" s="1"/>
  <c r="G168" i="6" s="1"/>
  <c r="AQ84" i="3"/>
  <c r="AQ133" i="3" s="1"/>
  <c r="F171" i="6" s="1"/>
  <c r="AP97" i="3"/>
  <c r="AO14" i="4"/>
  <c r="AS26" i="4"/>
  <c r="AR39" i="4"/>
  <c r="AQ52" i="4"/>
  <c r="AQ125" i="4" s="1"/>
  <c r="N163" i="6" s="1"/>
  <c r="AP65" i="4"/>
  <c r="AP128" i="4" s="1"/>
  <c r="M166" i="6" s="1"/>
  <c r="AO78" i="4"/>
  <c r="AO131" i="4" s="1"/>
  <c r="L169" i="6" s="1"/>
  <c r="AS90" i="4"/>
  <c r="AS134" i="4" s="1"/>
  <c r="P172" i="6" s="1"/>
  <c r="AP115" i="3"/>
  <c r="E153" i="6" s="1"/>
  <c r="AS124" i="3"/>
  <c r="H162" i="6" s="1"/>
  <c r="AR127" i="3"/>
  <c r="G165" i="6" s="1"/>
  <c r="AO124" i="3"/>
  <c r="D162" i="6" s="1"/>
  <c r="AR118" i="3"/>
  <c r="G156" i="6" s="1"/>
  <c r="AP119" i="3"/>
  <c r="E157" i="6" s="1"/>
  <c r="AS129" i="3"/>
  <c r="H167" i="6" s="1"/>
  <c r="AS116" i="3"/>
  <c r="H154" i="6" s="1"/>
  <c r="AR119" i="3"/>
  <c r="G157" i="6" s="1"/>
  <c r="AP126" i="3"/>
  <c r="E164" i="6" s="1"/>
  <c r="AS128" i="3"/>
  <c r="H166" i="6" s="1"/>
  <c r="AS126" i="3"/>
  <c r="H164" i="6" s="1"/>
  <c r="AS119" i="4"/>
  <c r="P157" i="6" s="1"/>
  <c r="AS117" i="3"/>
  <c r="H155" i="6" s="1"/>
  <c r="BN7" i="5"/>
  <c r="AN7" i="5"/>
  <c r="BA7" i="5"/>
  <c r="BS7" i="5"/>
  <c r="AI38" i="5"/>
  <c r="AV7" i="5"/>
  <c r="AI7" i="5"/>
  <c r="AW7" i="5"/>
  <c r="BB7" i="5"/>
  <c r="AI25" i="5"/>
  <c r="BM7" i="5"/>
  <c r="AO7" i="5"/>
  <c r="AJ25" i="5"/>
  <c r="AJ38" i="5"/>
  <c r="BR7" i="5"/>
  <c r="AJ7" i="5"/>
  <c r="CL8" i="5"/>
  <c r="AE26" i="5"/>
  <c r="AE39" i="5" s="1"/>
  <c r="AE8" i="5"/>
  <c r="AD9" i="5"/>
  <c r="BD8" i="5"/>
  <c r="AO116" i="4"/>
  <c r="L154" i="6" s="1"/>
  <c r="AO115" i="3"/>
  <c r="D153" i="6" s="1"/>
  <c r="AR121" i="3"/>
  <c r="G159" i="6" s="1"/>
  <c r="AP116" i="3"/>
  <c r="E154" i="6" s="1"/>
  <c r="AS130" i="3"/>
  <c r="H168" i="6" s="1"/>
  <c r="AP125" i="3"/>
  <c r="E163" i="6" s="1"/>
  <c r="AO118" i="3"/>
  <c r="D156" i="6" s="1"/>
  <c r="AP121" i="3"/>
  <c r="E159" i="6" s="1"/>
  <c r="AQ121" i="3"/>
  <c r="F159" i="6" s="1"/>
  <c r="AO120" i="3"/>
  <c r="D158" i="6" s="1"/>
  <c r="AP122" i="3"/>
  <c r="E160" i="6" s="1"/>
  <c r="AR135" i="3"/>
  <c r="G173" i="6" s="1"/>
  <c r="AQ118" i="3"/>
  <c r="F156" i="6" s="1"/>
  <c r="AO120" i="4"/>
  <c r="L158" i="6" s="1"/>
  <c r="AQ126" i="3"/>
  <c r="F164" i="6" s="1"/>
  <c r="AQ123" i="3"/>
  <c r="F161" i="6" s="1"/>
  <c r="AP133" i="3"/>
  <c r="E171" i="6" s="1"/>
  <c r="AR129" i="4"/>
  <c r="O167" i="6" s="1"/>
  <c r="AO122" i="3"/>
  <c r="D160" i="6" s="1"/>
  <c r="AO123" i="3"/>
  <c r="D161" i="6" s="1"/>
  <c r="AP120" i="3"/>
  <c r="E158" i="6" s="1"/>
  <c r="AS125" i="3"/>
  <c r="H163" i="6" s="1"/>
  <c r="AS120" i="3"/>
  <c r="H158" i="6" s="1"/>
  <c r="AS127" i="3"/>
  <c r="H165" i="6" s="1"/>
  <c r="AR131" i="3"/>
  <c r="G169" i="6" s="1"/>
  <c r="AR137" i="3"/>
  <c r="G175" i="6" s="1"/>
  <c r="AR125" i="3"/>
  <c r="G163" i="6" s="1"/>
  <c r="AS122" i="3"/>
  <c r="H160" i="6" s="1"/>
  <c r="AS115" i="3"/>
  <c r="H153" i="6" s="1"/>
  <c r="AO128" i="3"/>
  <c r="D166" i="6" s="1"/>
  <c r="AS135" i="3"/>
  <c r="H173" i="6" s="1"/>
  <c r="AQ125" i="3"/>
  <c r="F163" i="6" s="1"/>
  <c r="AO124" i="4"/>
  <c r="L162" i="6" s="1"/>
  <c r="AQ127" i="3"/>
  <c r="F165" i="6" s="1"/>
  <c r="AR135" i="4"/>
  <c r="O173" i="6" s="1"/>
  <c r="D60" i="5"/>
  <c r="C89" i="6"/>
  <c r="AP123" i="3"/>
  <c r="E161" i="6" s="1"/>
  <c r="AS118" i="3"/>
  <c r="H156" i="6" s="1"/>
  <c r="AP124" i="3"/>
  <c r="E162" i="6" s="1"/>
  <c r="AP128" i="3"/>
  <c r="E166" i="6" s="1"/>
  <c r="AO133" i="3"/>
  <c r="D171" i="6" s="1"/>
  <c r="AR124" i="3"/>
  <c r="G162" i="6" s="1"/>
  <c r="AP131" i="3"/>
  <c r="E169" i="6" s="1"/>
  <c r="AR115" i="3"/>
  <c r="G153" i="6" s="1"/>
  <c r="AS121" i="3"/>
  <c r="H159" i="6" s="1"/>
  <c r="AQ115" i="3"/>
  <c r="F153" i="6" s="1"/>
  <c r="AQ124" i="3"/>
  <c r="F162" i="6" s="1"/>
  <c r="AR133" i="3"/>
  <c r="G171" i="6" s="1"/>
  <c r="AQ138" i="3"/>
  <c r="F176" i="6" s="1"/>
  <c r="AR117" i="3"/>
  <c r="G155" i="6" s="1"/>
  <c r="AS123" i="3"/>
  <c r="H161" i="6" s="1"/>
  <c r="AO126" i="4"/>
  <c r="L164" i="6" s="1"/>
  <c r="AQ116" i="3"/>
  <c r="F154" i="6" s="1"/>
  <c r="AR117" i="4"/>
  <c r="O155" i="6" s="1"/>
  <c r="AO136" i="3"/>
  <c r="D174" i="6" s="1"/>
  <c r="AS131" i="3"/>
  <c r="H169" i="6" s="1"/>
  <c r="AO117" i="4"/>
  <c r="L155" i="6" s="1"/>
  <c r="AQ128" i="3"/>
  <c r="F166" i="6" s="1"/>
  <c r="AQ129" i="3"/>
  <c r="F167" i="6" s="1"/>
  <c r="AQ131" i="3"/>
  <c r="F169" i="6" s="1"/>
  <c r="AR123" i="4"/>
  <c r="O161" i="6" s="1"/>
  <c r="AR120" i="3"/>
  <c r="G158" i="6" s="1"/>
  <c r="AP127" i="3"/>
  <c r="E165" i="6" s="1"/>
  <c r="AR116" i="3"/>
  <c r="G154" i="6" s="1"/>
  <c r="AQ132" i="3"/>
  <c r="F170" i="6" s="1"/>
  <c r="AO117" i="3"/>
  <c r="D155" i="6" s="1"/>
  <c r="AO137" i="3"/>
  <c r="D175" i="6" s="1"/>
  <c r="AR123" i="3"/>
  <c r="G161" i="6" s="1"/>
  <c r="AO134" i="3"/>
  <c r="D172" i="6" s="1"/>
  <c r="AP117" i="3"/>
  <c r="E155" i="6" s="1"/>
  <c r="AQ120" i="3"/>
  <c r="F158" i="6" s="1"/>
  <c r="AO126" i="3"/>
  <c r="D164" i="6" s="1"/>
  <c r="AR122" i="3"/>
  <c r="G160" i="6" s="1"/>
  <c r="AO119" i="3"/>
  <c r="D157" i="6" s="1"/>
  <c r="AP121" i="4"/>
  <c r="M159" i="6" s="1"/>
  <c r="AP118" i="3"/>
  <c r="E156" i="6" s="1"/>
  <c r="AQ117" i="3"/>
  <c r="F155" i="6" s="1"/>
  <c r="AQ130" i="3"/>
  <c r="F168" i="6" s="1"/>
  <c r="AQ122" i="3"/>
  <c r="F160" i="6" s="1"/>
  <c r="AS137" i="3"/>
  <c r="H175" i="6" s="1"/>
  <c r="AQ119" i="3"/>
  <c r="F157" i="6" s="1"/>
  <c r="AO130" i="3"/>
  <c r="D168" i="6" s="1"/>
  <c r="AO119" i="4"/>
  <c r="L157" i="6" s="1"/>
  <c r="AR125" i="4"/>
  <c r="O163" i="6" s="1"/>
  <c r="BJ9" i="4"/>
  <c r="BS9" i="4" s="1"/>
  <c r="BB9" i="4"/>
  <c r="CE9" i="4"/>
  <c r="BA8" i="4"/>
  <c r="CE9" i="3"/>
  <c r="BA8" i="3"/>
  <c r="BJ9" i="3"/>
  <c r="BS9" i="3" s="1"/>
  <c r="BB9" i="3"/>
  <c r="AO136" i="4" l="1"/>
  <c r="L174" i="6" s="1"/>
  <c r="AQ116" i="4"/>
  <c r="N154" i="6" s="1"/>
  <c r="AQ136" i="4"/>
  <c r="N174" i="6" s="1"/>
  <c r="AS129" i="4"/>
  <c r="P167" i="6" s="1"/>
  <c r="AO128" i="4"/>
  <c r="L166" i="6" s="1"/>
  <c r="AR137" i="4"/>
  <c r="O175" i="6" s="1"/>
  <c r="AP132" i="4"/>
  <c r="M170" i="6" s="1"/>
  <c r="AO132" i="4"/>
  <c r="L170" i="6" s="1"/>
  <c r="AS124" i="4"/>
  <c r="P162" i="6" s="1"/>
  <c r="AQ128" i="4"/>
  <c r="N166" i="6" s="1"/>
  <c r="AP137" i="4"/>
  <c r="M175" i="6" s="1"/>
  <c r="AO138" i="4"/>
  <c r="L176" i="6" s="1"/>
  <c r="AQ131" i="4"/>
  <c r="N169" i="6" s="1"/>
  <c r="AP123" i="4"/>
  <c r="M161" i="6" s="1"/>
  <c r="AR119" i="4"/>
  <c r="O157" i="6" s="1"/>
  <c r="Q157" i="6" s="1"/>
  <c r="AP137" i="3"/>
  <c r="E175" i="6" s="1"/>
  <c r="AO129" i="4"/>
  <c r="L167" i="6" s="1"/>
  <c r="AS133" i="4"/>
  <c r="P171" i="6" s="1"/>
  <c r="AS117" i="4"/>
  <c r="P155" i="6" s="1"/>
  <c r="Q155" i="6" s="1"/>
  <c r="AO135" i="4"/>
  <c r="L173" i="6" s="1"/>
  <c r="AQ137" i="4"/>
  <c r="N175" i="6" s="1"/>
  <c r="AP126" i="4"/>
  <c r="M164" i="6" s="1"/>
  <c r="AR131" i="4"/>
  <c r="O169" i="6" s="1"/>
  <c r="AR121" i="4"/>
  <c r="O159" i="6" s="1"/>
  <c r="Q159" i="6" s="1"/>
  <c r="AQ134" i="3"/>
  <c r="F172" i="6" s="1"/>
  <c r="AP119" i="4"/>
  <c r="M157" i="6" s="1"/>
  <c r="AR127" i="4"/>
  <c r="O165" i="6" s="1"/>
  <c r="AO118" i="4"/>
  <c r="L156" i="6" s="1"/>
  <c r="AS133" i="3"/>
  <c r="H171" i="6" s="1"/>
  <c r="AR115" i="4"/>
  <c r="O153" i="6" s="1"/>
  <c r="AQ136" i="3"/>
  <c r="F174" i="6" s="1"/>
  <c r="I174" i="6" s="1"/>
  <c r="AQ133" i="4"/>
  <c r="N171" i="6" s="1"/>
  <c r="AR134" i="3"/>
  <c r="G172" i="6" s="1"/>
  <c r="AP136" i="3"/>
  <c r="E174" i="6" s="1"/>
  <c r="AN36" i="4"/>
  <c r="AN37" i="4" s="1"/>
  <c r="AN38" i="4" s="1"/>
  <c r="AN39" i="4" s="1"/>
  <c r="AN121" i="4"/>
  <c r="AS126" i="4"/>
  <c r="P164" i="6" s="1"/>
  <c r="AS135" i="4"/>
  <c r="P173" i="6" s="1"/>
  <c r="Q173" i="6" s="1"/>
  <c r="AP132" i="3"/>
  <c r="E170" i="6" s="1"/>
  <c r="I170" i="6" s="1"/>
  <c r="AS116" i="4"/>
  <c r="P154" i="6" s="1"/>
  <c r="Q154" i="6" s="1"/>
  <c r="BD118" i="4"/>
  <c r="BM23" i="4"/>
  <c r="BM118" i="4" s="1"/>
  <c r="AP134" i="4"/>
  <c r="M172" i="6" s="1"/>
  <c r="AO123" i="4"/>
  <c r="L161" i="6" s="1"/>
  <c r="AP130" i="4"/>
  <c r="M168" i="6" s="1"/>
  <c r="AQ130" i="4"/>
  <c r="N168" i="6" s="1"/>
  <c r="AO138" i="3"/>
  <c r="D176" i="6" s="1"/>
  <c r="I176" i="6" s="1"/>
  <c r="AP131" i="4"/>
  <c r="M169" i="6" s="1"/>
  <c r="BD24" i="4"/>
  <c r="BM24" i="4" s="1"/>
  <c r="AU25" i="4"/>
  <c r="AO129" i="3"/>
  <c r="D167" i="6" s="1"/>
  <c r="I167" i="6" s="1"/>
  <c r="AS118" i="4"/>
  <c r="P156" i="6" s="1"/>
  <c r="AU23" i="3"/>
  <c r="BD22" i="3"/>
  <c r="BM22" i="3" s="1"/>
  <c r="AR138" i="4"/>
  <c r="O176" i="6" s="1"/>
  <c r="Q176" i="6" s="1"/>
  <c r="AO127" i="4"/>
  <c r="L165" i="6" s="1"/>
  <c r="AS115" i="4"/>
  <c r="P153" i="6" s="1"/>
  <c r="AO125" i="4"/>
  <c r="L163" i="6" s="1"/>
  <c r="AN32" i="3"/>
  <c r="AN33" i="3" s="1"/>
  <c r="AN34" i="3" s="1"/>
  <c r="AN35" i="3" s="1"/>
  <c r="AN120" i="3"/>
  <c r="AO115" i="4"/>
  <c r="L153" i="6" s="1"/>
  <c r="AS128" i="4"/>
  <c r="P166" i="6" s="1"/>
  <c r="AS132" i="4"/>
  <c r="P170" i="6" s="1"/>
  <c r="AQ123" i="4"/>
  <c r="N161" i="6" s="1"/>
  <c r="N178" i="6" s="1"/>
  <c r="AS127" i="4"/>
  <c r="P165" i="6" s="1"/>
  <c r="AP129" i="4"/>
  <c r="M167" i="6" s="1"/>
  <c r="AR130" i="4"/>
  <c r="O168" i="6" s="1"/>
  <c r="AO132" i="3"/>
  <c r="D170" i="6" s="1"/>
  <c r="AQ134" i="4"/>
  <c r="N172" i="6" s="1"/>
  <c r="AS136" i="4"/>
  <c r="P174" i="6" s="1"/>
  <c r="Q174" i="6" s="1"/>
  <c r="AO130" i="4"/>
  <c r="L168" i="6" s="1"/>
  <c r="Q168" i="6" s="1"/>
  <c r="AP124" i="4"/>
  <c r="M162" i="6" s="1"/>
  <c r="AR120" i="4"/>
  <c r="O158" i="6" s="1"/>
  <c r="AR136" i="4"/>
  <c r="O174" i="6" s="1"/>
  <c r="AO133" i="4"/>
  <c r="L171" i="6" s="1"/>
  <c r="AR134" i="4"/>
  <c r="O172" i="6" s="1"/>
  <c r="AR126" i="4"/>
  <c r="O164" i="6" s="1"/>
  <c r="Q164" i="6" s="1"/>
  <c r="AR124" i="4"/>
  <c r="O162" i="6" s="1"/>
  <c r="AR128" i="4"/>
  <c r="O166" i="6" s="1"/>
  <c r="AR122" i="4"/>
  <c r="O160" i="6" s="1"/>
  <c r="Q160" i="6" s="1"/>
  <c r="I159" i="6"/>
  <c r="I168" i="6"/>
  <c r="I164" i="6"/>
  <c r="I162" i="6"/>
  <c r="I165" i="6"/>
  <c r="F177" i="6"/>
  <c r="I163" i="6"/>
  <c r="BD9" i="5"/>
  <c r="AD10" i="5"/>
  <c r="AE27" i="5"/>
  <c r="AE40" i="5" s="1"/>
  <c r="AE9" i="5"/>
  <c r="CL9" i="5"/>
  <c r="BA8" i="5"/>
  <c r="AJ8" i="5"/>
  <c r="BS8" i="5"/>
  <c r="AN8" i="5"/>
  <c r="BB8" i="5"/>
  <c r="AI26" i="5"/>
  <c r="AV8" i="5"/>
  <c r="AI8" i="5"/>
  <c r="AI39" i="5"/>
  <c r="AW8" i="5"/>
  <c r="BR8" i="5"/>
  <c r="BM8" i="5"/>
  <c r="AO8" i="5"/>
  <c r="AJ39" i="5"/>
  <c r="BN8" i="5"/>
  <c r="AJ26" i="5"/>
  <c r="I172" i="6"/>
  <c r="G177" i="6"/>
  <c r="I154" i="6"/>
  <c r="I173" i="6"/>
  <c r="Q167" i="6"/>
  <c r="Q175" i="6"/>
  <c r="I155" i="6"/>
  <c r="G178" i="6"/>
  <c r="I171" i="6"/>
  <c r="Q158" i="6"/>
  <c r="I166" i="6"/>
  <c r="I161" i="6"/>
  <c r="I169" i="6"/>
  <c r="I156" i="6"/>
  <c r="I157" i="6"/>
  <c r="H178" i="6"/>
  <c r="I158" i="6"/>
  <c r="I153" i="6"/>
  <c r="I175" i="6"/>
  <c r="Q163" i="6"/>
  <c r="H177" i="6"/>
  <c r="I160" i="6"/>
  <c r="Q156" i="6"/>
  <c r="CF9" i="3"/>
  <c r="BK9" i="3"/>
  <c r="BT9" i="3" s="1"/>
  <c r="BB8" i="3"/>
  <c r="BK9" i="4"/>
  <c r="BT9" i="4" s="1"/>
  <c r="BB8" i="4"/>
  <c r="CF9" i="4"/>
  <c r="Q162" i="6" l="1"/>
  <c r="Q170" i="6"/>
  <c r="Q169" i="6"/>
  <c r="Q161" i="6"/>
  <c r="Q171" i="6"/>
  <c r="M178" i="6"/>
  <c r="Q165" i="6"/>
  <c r="N177" i="6"/>
  <c r="D177" i="6"/>
  <c r="Q153" i="6"/>
  <c r="L177" i="6"/>
  <c r="F178" i="6"/>
  <c r="L178" i="6"/>
  <c r="E178" i="6"/>
  <c r="M177" i="6"/>
  <c r="E177" i="6"/>
  <c r="P178" i="6"/>
  <c r="P177" i="6"/>
  <c r="D178" i="6"/>
  <c r="BD23" i="3"/>
  <c r="AU118" i="3"/>
  <c r="AU24" i="3"/>
  <c r="Q172" i="6"/>
  <c r="AN121" i="3"/>
  <c r="AN36" i="3"/>
  <c r="AN37" i="3" s="1"/>
  <c r="AN38" i="3" s="1"/>
  <c r="AN39" i="3" s="1"/>
  <c r="AN40" i="4"/>
  <c r="AN41" i="4" s="1"/>
  <c r="AN42" i="4" s="1"/>
  <c r="AN43" i="4" s="1"/>
  <c r="AN122" i="4"/>
  <c r="BD25" i="4"/>
  <c r="BM25" i="4" s="1"/>
  <c r="AU26" i="4"/>
  <c r="Q166" i="6"/>
  <c r="O178" i="6"/>
  <c r="O177" i="6"/>
  <c r="I177" i="6"/>
  <c r="BR9" i="5"/>
  <c r="BA9" i="5"/>
  <c r="AJ40" i="5"/>
  <c r="AI27" i="5"/>
  <c r="AI9" i="5"/>
  <c r="BN9" i="5"/>
  <c r="AV9" i="5"/>
  <c r="AJ27" i="5"/>
  <c r="BS9" i="5"/>
  <c r="AN9" i="5"/>
  <c r="AJ9" i="5"/>
  <c r="AI40" i="5"/>
  <c r="BM9" i="5"/>
  <c r="BB9" i="5"/>
  <c r="AO9" i="5"/>
  <c r="AW9" i="5"/>
  <c r="AD11" i="5"/>
  <c r="CL10" i="5"/>
  <c r="CL13" i="5" s="1"/>
  <c r="BD10" i="5"/>
  <c r="BD16" i="5" s="1"/>
  <c r="AE28" i="5"/>
  <c r="AE41" i="5" s="1"/>
  <c r="AE10" i="5"/>
  <c r="Q178" i="6"/>
  <c r="L179" i="6" s="1"/>
  <c r="Q177" i="6"/>
  <c r="I178" i="6"/>
  <c r="AU25" i="3" l="1"/>
  <c r="BD24" i="3"/>
  <c r="BM24" i="3" s="1"/>
  <c r="AU27" i="4"/>
  <c r="BD26" i="4"/>
  <c r="BM26" i="4" s="1"/>
  <c r="BM23" i="3"/>
  <c r="BM118" i="3" s="1"/>
  <c r="BD118" i="3"/>
  <c r="AN123" i="4"/>
  <c r="AN44" i="4"/>
  <c r="AN45" i="4" s="1"/>
  <c r="AN46" i="4" s="1"/>
  <c r="AN47" i="4" s="1"/>
  <c r="AN40" i="3"/>
  <c r="AN41" i="3" s="1"/>
  <c r="AN42" i="3" s="1"/>
  <c r="AN43" i="3" s="1"/>
  <c r="AN122" i="3"/>
  <c r="CL11" i="5"/>
  <c r="CL14" i="5" s="1"/>
  <c r="K139" i="6" s="1"/>
  <c r="BD11" i="5"/>
  <c r="AE29" i="5"/>
  <c r="AE42" i="5" s="1"/>
  <c r="AE11" i="5"/>
  <c r="AN10" i="5"/>
  <c r="BM10" i="5"/>
  <c r="BB10" i="5"/>
  <c r="AJ28" i="5"/>
  <c r="AW10" i="5"/>
  <c r="BN10" i="5"/>
  <c r="AJ10" i="5"/>
  <c r="BR10" i="5"/>
  <c r="AI41" i="5"/>
  <c r="AI28" i="5"/>
  <c r="BS10" i="5"/>
  <c r="AV10" i="5"/>
  <c r="AJ41" i="5"/>
  <c r="BA10" i="5"/>
  <c r="AI10" i="5"/>
  <c r="AO10" i="5"/>
  <c r="AG46" i="5"/>
  <c r="AH46" i="5"/>
  <c r="N179" i="6"/>
  <c r="M179" i="6"/>
  <c r="P179" i="6"/>
  <c r="O179" i="6"/>
  <c r="G179" i="6"/>
  <c r="E179" i="6"/>
  <c r="F179" i="6"/>
  <c r="D179" i="6"/>
  <c r="H179" i="6"/>
  <c r="BD27" i="4" l="1"/>
  <c r="AU119" i="4"/>
  <c r="AU28" i="4"/>
  <c r="AN44" i="3"/>
  <c r="AN45" i="3" s="1"/>
  <c r="AN46" i="3" s="1"/>
  <c r="AN47" i="3" s="1"/>
  <c r="AN123" i="3"/>
  <c r="AN124" i="4"/>
  <c r="AN48" i="4"/>
  <c r="AN49" i="4" s="1"/>
  <c r="AN50" i="4" s="1"/>
  <c r="AN51" i="4" s="1"/>
  <c r="AU26" i="3"/>
  <c r="BD25" i="3"/>
  <c r="BM25" i="3" s="1"/>
  <c r="AN11" i="5"/>
  <c r="AN16" i="5" s="1"/>
  <c r="AJ42" i="5"/>
  <c r="BS11" i="5"/>
  <c r="BS16" i="5" s="1"/>
  <c r="Q48" i="6" s="1"/>
  <c r="AI11" i="5"/>
  <c r="AJ11" i="5"/>
  <c r="AI42" i="5"/>
  <c r="BB11" i="5"/>
  <c r="BB16" i="5" s="1"/>
  <c r="Q47" i="6" s="1"/>
  <c r="BM11" i="5"/>
  <c r="BM16" i="5" s="1"/>
  <c r="AV11" i="5"/>
  <c r="AV16" i="5" s="1"/>
  <c r="BN11" i="5"/>
  <c r="BN16" i="5" s="1"/>
  <c r="AJ29" i="5"/>
  <c r="AJ30" i="5" s="1"/>
  <c r="AW11" i="5"/>
  <c r="AW16" i="5" s="1"/>
  <c r="Q45" i="6" s="1"/>
  <c r="AI29" i="5"/>
  <c r="AI30" i="5" s="1"/>
  <c r="AO11" i="5"/>
  <c r="AO16" i="5" s="1"/>
  <c r="Q46" i="6" s="1"/>
  <c r="BA11" i="5"/>
  <c r="BA16" i="5" s="1"/>
  <c r="BR11" i="5"/>
  <c r="BR16" i="5" s="1"/>
  <c r="AU27" i="3" l="1"/>
  <c r="BD26" i="3"/>
  <c r="BM26" i="3" s="1"/>
  <c r="AN124" i="3"/>
  <c r="AN48" i="3"/>
  <c r="AN49" i="3" s="1"/>
  <c r="AN50" i="3" s="1"/>
  <c r="AN51" i="3" s="1"/>
  <c r="BD28" i="4"/>
  <c r="BM28" i="4" s="1"/>
  <c r="AU29" i="4"/>
  <c r="AN125" i="4"/>
  <c r="AN52" i="4"/>
  <c r="AN53" i="4" s="1"/>
  <c r="AN54" i="4" s="1"/>
  <c r="AN55" i="4" s="1"/>
  <c r="BD119" i="4"/>
  <c r="BM27" i="4"/>
  <c r="BM119" i="4" s="1"/>
  <c r="AI31" i="5"/>
  <c r="BM17" i="5"/>
  <c r="I46" i="6"/>
  <c r="AN17" i="5"/>
  <c r="I32" i="6" s="1"/>
  <c r="AC16" i="5"/>
  <c r="AI13" i="5"/>
  <c r="AI43" i="5" s="1"/>
  <c r="AI16" i="5"/>
  <c r="I47" i="6"/>
  <c r="BA17" i="5"/>
  <c r="I33" i="6" s="1"/>
  <c r="AJ13" i="5"/>
  <c r="AJ43" i="5" s="1"/>
  <c r="AJ16" i="5"/>
  <c r="Q44" i="6" s="1"/>
  <c r="AV17" i="5"/>
  <c r="I45" i="6"/>
  <c r="I48" i="6"/>
  <c r="BR17" i="5"/>
  <c r="AN13" i="5"/>
  <c r="AO13" i="5"/>
  <c r="AN14" i="5" s="1"/>
  <c r="AN52" i="3" l="1"/>
  <c r="AN53" i="3" s="1"/>
  <c r="AN54" i="3" s="1"/>
  <c r="AN55" i="3" s="1"/>
  <c r="AN125" i="3"/>
  <c r="AN56" i="4"/>
  <c r="AN57" i="4" s="1"/>
  <c r="AN58" i="4" s="1"/>
  <c r="AN59" i="4" s="1"/>
  <c r="AN126" i="4"/>
  <c r="AU30" i="4"/>
  <c r="BD29" i="4"/>
  <c r="BM29" i="4" s="1"/>
  <c r="BD27" i="3"/>
  <c r="AU28" i="3"/>
  <c r="AU119" i="3"/>
  <c r="I44" i="6"/>
  <c r="AI17" i="5"/>
  <c r="I30" i="6" s="1"/>
  <c r="E8" i="5"/>
  <c r="I31" i="6"/>
  <c r="AI14" i="5"/>
  <c r="AI44" i="5"/>
  <c r="BD119" i="3" l="1"/>
  <c r="BM27" i="3"/>
  <c r="BM119" i="3" s="1"/>
  <c r="BD28" i="3"/>
  <c r="BM28" i="3" s="1"/>
  <c r="AU29" i="3"/>
  <c r="BD30" i="4"/>
  <c r="BM30" i="4" s="1"/>
  <c r="AU31" i="4"/>
  <c r="AN127" i="4"/>
  <c r="AN60" i="4"/>
  <c r="AN61" i="4" s="1"/>
  <c r="AN62" i="4" s="1"/>
  <c r="AN63" i="4" s="1"/>
  <c r="AN126" i="3"/>
  <c r="AN56" i="3"/>
  <c r="AN57" i="3" s="1"/>
  <c r="AN58" i="3" s="1"/>
  <c r="AN59" i="3" s="1"/>
  <c r="AN128" i="4" l="1"/>
  <c r="AN64" i="4"/>
  <c r="AN65" i="4" s="1"/>
  <c r="AN66" i="4" s="1"/>
  <c r="AN67" i="4" s="1"/>
  <c r="AU32" i="4"/>
  <c r="BD31" i="4"/>
  <c r="AU120" i="4"/>
  <c r="BD29" i="3"/>
  <c r="BM29" i="3" s="1"/>
  <c r="AU30" i="3"/>
  <c r="AN127" i="3"/>
  <c r="AN60" i="3"/>
  <c r="AN61" i="3" s="1"/>
  <c r="AN62" i="3" s="1"/>
  <c r="AN63" i="3" s="1"/>
  <c r="BD30" i="3" l="1"/>
  <c r="BM30" i="3" s="1"/>
  <c r="AU31" i="3"/>
  <c r="BD120" i="4"/>
  <c r="BM31" i="4"/>
  <c r="BM120" i="4" s="1"/>
  <c r="AU33" i="4"/>
  <c r="BD32" i="4"/>
  <c r="BM32" i="4" s="1"/>
  <c r="AN68" i="4"/>
  <c r="AN69" i="4" s="1"/>
  <c r="AN70" i="4" s="1"/>
  <c r="AN71" i="4" s="1"/>
  <c r="AN129" i="4"/>
  <c r="AN64" i="3"/>
  <c r="AN65" i="3" s="1"/>
  <c r="AN66" i="3" s="1"/>
  <c r="AN67" i="3" s="1"/>
  <c r="AN128" i="3"/>
  <c r="AN72" i="4" l="1"/>
  <c r="AN73" i="4" s="1"/>
  <c r="AN74" i="4" s="1"/>
  <c r="AN75" i="4" s="1"/>
  <c r="AN130" i="4"/>
  <c r="BD33" i="4"/>
  <c r="BM33" i="4" s="1"/>
  <c r="AU34" i="4"/>
  <c r="AU32" i="3"/>
  <c r="BD31" i="3"/>
  <c r="AU120" i="3"/>
  <c r="AN129" i="3"/>
  <c r="AN68" i="3"/>
  <c r="AN69" i="3" s="1"/>
  <c r="AN70" i="3" s="1"/>
  <c r="AN71" i="3" s="1"/>
  <c r="BM31" i="3" l="1"/>
  <c r="BM120" i="3" s="1"/>
  <c r="BD120" i="3"/>
  <c r="BD32" i="3"/>
  <c r="BM32" i="3" s="1"/>
  <c r="AU33" i="3"/>
  <c r="BD34" i="4"/>
  <c r="BM34" i="4" s="1"/>
  <c r="AU35" i="4"/>
  <c r="AN72" i="3"/>
  <c r="AN73" i="3" s="1"/>
  <c r="AN74" i="3" s="1"/>
  <c r="AN75" i="3" s="1"/>
  <c r="AN130" i="3"/>
  <c r="AN131" i="4"/>
  <c r="AN76" i="4"/>
  <c r="AN77" i="4" s="1"/>
  <c r="AN78" i="4" s="1"/>
  <c r="AN79" i="4" s="1"/>
  <c r="AU36" i="4" l="1"/>
  <c r="BD35" i="4"/>
  <c r="AU121" i="4"/>
  <c r="BD33" i="3"/>
  <c r="BM33" i="3" s="1"/>
  <c r="AU34" i="3"/>
  <c r="AN80" i="4"/>
  <c r="AN81" i="4" s="1"/>
  <c r="AN82" i="4" s="1"/>
  <c r="AN83" i="4" s="1"/>
  <c r="AN132" i="4"/>
  <c r="AN76" i="3"/>
  <c r="AN77" i="3" s="1"/>
  <c r="AN78" i="3" s="1"/>
  <c r="AN79" i="3" s="1"/>
  <c r="AN131" i="3"/>
  <c r="AU35" i="3" l="1"/>
  <c r="BD34" i="3"/>
  <c r="BM34" i="3" s="1"/>
  <c r="AN80" i="3"/>
  <c r="AN81" i="3" s="1"/>
  <c r="AN82" i="3" s="1"/>
  <c r="AN83" i="3" s="1"/>
  <c r="AN132" i="3"/>
  <c r="BD121" i="4"/>
  <c r="BM35" i="4"/>
  <c r="BM121" i="4" s="1"/>
  <c r="AN133" i="4"/>
  <c r="AN84" i="4"/>
  <c r="AN85" i="4" s="1"/>
  <c r="AN86" i="4" s="1"/>
  <c r="AN87" i="4" s="1"/>
  <c r="BD36" i="4"/>
  <c r="BM36" i="4" s="1"/>
  <c r="AU37" i="4"/>
  <c r="AN133" i="3" l="1"/>
  <c r="AN84" i="3"/>
  <c r="AN85" i="3" s="1"/>
  <c r="AN86" i="3" s="1"/>
  <c r="AN87" i="3" s="1"/>
  <c r="AN134" i="4"/>
  <c r="AN88" i="4"/>
  <c r="AN89" i="4" s="1"/>
  <c r="AN90" i="4" s="1"/>
  <c r="AN91" i="4" s="1"/>
  <c r="BD37" i="4"/>
  <c r="BM37" i="4" s="1"/>
  <c r="AU38" i="4"/>
  <c r="BD35" i="3"/>
  <c r="AU36" i="3"/>
  <c r="AU121" i="3"/>
  <c r="AU37" i="3" l="1"/>
  <c r="BD36" i="3"/>
  <c r="BM36" i="3" s="1"/>
  <c r="BD38" i="4"/>
  <c r="BM38" i="4" s="1"/>
  <c r="AU39" i="4"/>
  <c r="AN135" i="4"/>
  <c r="AN92" i="4"/>
  <c r="AN93" i="4" s="1"/>
  <c r="AN94" i="4" s="1"/>
  <c r="AN95" i="4" s="1"/>
  <c r="AN134" i="3"/>
  <c r="AN88" i="3"/>
  <c r="AN89" i="3" s="1"/>
  <c r="AN90" i="3" s="1"/>
  <c r="AN91" i="3" s="1"/>
  <c r="BD121" i="3"/>
  <c r="BM35" i="3"/>
  <c r="BM121" i="3" s="1"/>
  <c r="AU122" i="4" l="1"/>
  <c r="AU40" i="4"/>
  <c r="BD39" i="4"/>
  <c r="AN136" i="4"/>
  <c r="AN96" i="4"/>
  <c r="AN97" i="4" s="1"/>
  <c r="AN98" i="4" s="1"/>
  <c r="AN99" i="4" s="1"/>
  <c r="AN92" i="3"/>
  <c r="AN93" i="3" s="1"/>
  <c r="AN94" i="3" s="1"/>
  <c r="AN95" i="3" s="1"/>
  <c r="AN135" i="3"/>
  <c r="AU38" i="3"/>
  <c r="BD37" i="3"/>
  <c r="BM37" i="3" s="1"/>
  <c r="AU39" i="3" l="1"/>
  <c r="BD38" i="3"/>
  <c r="BM38" i="3" s="1"/>
  <c r="AN96" i="3"/>
  <c r="AN97" i="3" s="1"/>
  <c r="AN98" i="3" s="1"/>
  <c r="AN99" i="3" s="1"/>
  <c r="AN136" i="3"/>
  <c r="AU41" i="4"/>
  <c r="BD40" i="4"/>
  <c r="BM40" i="4" s="1"/>
  <c r="AN137" i="4"/>
  <c r="AN100" i="4"/>
  <c r="AN101" i="4" s="1"/>
  <c r="AN102" i="4" s="1"/>
  <c r="AN103" i="4" s="1"/>
  <c r="BM39" i="4"/>
  <c r="BM122" i="4" s="1"/>
  <c r="BD122" i="4"/>
  <c r="BH11" i="5"/>
  <c r="BH7" i="5"/>
  <c r="BH9" i="5"/>
  <c r="BH10" i="5"/>
  <c r="BH6" i="5"/>
  <c r="BH8" i="5"/>
  <c r="BH5" i="5"/>
  <c r="BH16" i="5" l="1"/>
  <c r="BD41" i="4"/>
  <c r="BM41" i="4" s="1"/>
  <c r="AU42" i="4"/>
  <c r="AN138" i="4"/>
  <c r="AN104" i="4"/>
  <c r="AN105" i="4" s="1"/>
  <c r="AN106" i="4" s="1"/>
  <c r="AN137" i="3"/>
  <c r="AN100" i="3"/>
  <c r="AN101" i="3" s="1"/>
  <c r="AN102" i="3" s="1"/>
  <c r="AN103" i="3" s="1"/>
  <c r="AU40" i="3"/>
  <c r="AU122" i="3"/>
  <c r="BD39" i="3"/>
  <c r="AN138" i="3" l="1"/>
  <c r="AN104" i="3"/>
  <c r="AN105" i="3" s="1"/>
  <c r="AN106" i="3" s="1"/>
  <c r="AU41" i="3"/>
  <c r="BD40" i="3"/>
  <c r="BM40" i="3" s="1"/>
  <c r="BD42" i="4"/>
  <c r="BM42" i="4" s="1"/>
  <c r="AU43" i="4"/>
  <c r="BD122" i="3"/>
  <c r="BM39" i="3"/>
  <c r="BM122" i="3" s="1"/>
  <c r="BE8" i="5"/>
  <c r="BE10" i="5"/>
  <c r="BE7" i="5"/>
  <c r="BE9" i="5"/>
  <c r="BE5" i="5"/>
  <c r="BE6" i="5"/>
  <c r="BE11" i="5"/>
  <c r="BE16" i="5" l="1"/>
  <c r="C88" i="6" s="1"/>
  <c r="BD43" i="4"/>
  <c r="AU123" i="4"/>
  <c r="AU44" i="4"/>
  <c r="BD41" i="3"/>
  <c r="BM41" i="3" s="1"/>
  <c r="AU42" i="3"/>
  <c r="AU43" i="3" l="1"/>
  <c r="BD42" i="3"/>
  <c r="BM42" i="3" s="1"/>
  <c r="AU45" i="4"/>
  <c r="BD44" i="4"/>
  <c r="BM44" i="4" s="1"/>
  <c r="BD123" i="4"/>
  <c r="BM43" i="4"/>
  <c r="BM123" i="4" s="1"/>
  <c r="AU46" i="4" l="1"/>
  <c r="BD45" i="4"/>
  <c r="BM45" i="4" s="1"/>
  <c r="BD43" i="3"/>
  <c r="AU123" i="3"/>
  <c r="AU44" i="3"/>
  <c r="BD123" i="3" l="1"/>
  <c r="BM43" i="3"/>
  <c r="BM123" i="3" s="1"/>
  <c r="AU45" i="3"/>
  <c r="BD44" i="3"/>
  <c r="BM44" i="3" s="1"/>
  <c r="BD46" i="4"/>
  <c r="BM46" i="4" s="1"/>
  <c r="AU47" i="4"/>
  <c r="AU124" i="4" l="1"/>
  <c r="BD47" i="4"/>
  <c r="AU48" i="4"/>
  <c r="AU46" i="3"/>
  <c r="BD45" i="3"/>
  <c r="BM45" i="3" s="1"/>
  <c r="AU49" i="4" l="1"/>
  <c r="BD48" i="4"/>
  <c r="BM48" i="4" s="1"/>
  <c r="AU47" i="3"/>
  <c r="BD46" i="3"/>
  <c r="BM46" i="3" s="1"/>
  <c r="BD124" i="4"/>
  <c r="BM47" i="4"/>
  <c r="BM124" i="4" s="1"/>
  <c r="AU124" i="3" l="1"/>
  <c r="BD47" i="3"/>
  <c r="AU48" i="3"/>
  <c r="BD49" i="4"/>
  <c r="BM49" i="4" s="1"/>
  <c r="AU50" i="4"/>
  <c r="AU49" i="3" l="1"/>
  <c r="BD48" i="3"/>
  <c r="BM48" i="3" s="1"/>
  <c r="BM47" i="3"/>
  <c r="BM124" i="3" s="1"/>
  <c r="BD124" i="3"/>
  <c r="BD50" i="4"/>
  <c r="BM50" i="4" s="1"/>
  <c r="AU51" i="4"/>
  <c r="AU52" i="4" l="1"/>
  <c r="BD51" i="4"/>
  <c r="AU125" i="4"/>
  <c r="BD49" i="3"/>
  <c r="BM49" i="3" s="1"/>
  <c r="AU50" i="3"/>
  <c r="BD50" i="3" l="1"/>
  <c r="BM50" i="3" s="1"/>
  <c r="AU51" i="3"/>
  <c r="BD125" i="4"/>
  <c r="BM51" i="4"/>
  <c r="BM125" i="4" s="1"/>
  <c r="AU53" i="4"/>
  <c r="BD52" i="4"/>
  <c r="BM52" i="4" s="1"/>
  <c r="BD53" i="4" l="1"/>
  <c r="BM53" i="4" s="1"/>
  <c r="AU54" i="4"/>
  <c r="AU52" i="3"/>
  <c r="AU125" i="3"/>
  <c r="BD51" i="3"/>
  <c r="BM51" i="3" l="1"/>
  <c r="BM125" i="3" s="1"/>
  <c r="BD125" i="3"/>
  <c r="BD54" i="4"/>
  <c r="BM54" i="4" s="1"/>
  <c r="AU55" i="4"/>
  <c r="BD52" i="3"/>
  <c r="BM52" i="3" s="1"/>
  <c r="AU53" i="3"/>
  <c r="AU56" i="4" l="1"/>
  <c r="BD55" i="4"/>
  <c r="AU126" i="4"/>
  <c r="BD53" i="3"/>
  <c r="BM53" i="3" s="1"/>
  <c r="AU54" i="3"/>
  <c r="BD126" i="4" l="1"/>
  <c r="BM55" i="4"/>
  <c r="BM126" i="4" s="1"/>
  <c r="BD54" i="3"/>
  <c r="BM54" i="3" s="1"/>
  <c r="AU55" i="3"/>
  <c r="BD56" i="4"/>
  <c r="BM56" i="4" s="1"/>
  <c r="AU57" i="4"/>
  <c r="BD57" i="4" l="1"/>
  <c r="BM57" i="4" s="1"/>
  <c r="AU58" i="4"/>
  <c r="AU126" i="3"/>
  <c r="AU56" i="3"/>
  <c r="BD55" i="3"/>
  <c r="AU57" i="3" l="1"/>
  <c r="BD56" i="3"/>
  <c r="BM56" i="3" s="1"/>
  <c r="BD58" i="4"/>
  <c r="BM58" i="4" s="1"/>
  <c r="AU59" i="4"/>
  <c r="BD126" i="3"/>
  <c r="BM55" i="3"/>
  <c r="BM126" i="3" s="1"/>
  <c r="AU127" i="4" l="1"/>
  <c r="BD59" i="4"/>
  <c r="AU60" i="4"/>
  <c r="AU58" i="3"/>
  <c r="BD57" i="3"/>
  <c r="BM57" i="3" s="1"/>
  <c r="BD60" i="4" l="1"/>
  <c r="BM60" i="4" s="1"/>
  <c r="AU61" i="4"/>
  <c r="BD58" i="3"/>
  <c r="BM58" i="3" s="1"/>
  <c r="AU59" i="3"/>
  <c r="BD127" i="4"/>
  <c r="BM59" i="4"/>
  <c r="BM127" i="4" s="1"/>
  <c r="BD61" i="4" l="1"/>
  <c r="BM61" i="4" s="1"/>
  <c r="AU62" i="4"/>
  <c r="BD59" i="3"/>
  <c r="AU127" i="3"/>
  <c r="AU60" i="3"/>
  <c r="BD60" i="3" l="1"/>
  <c r="BM60" i="3" s="1"/>
  <c r="AU61" i="3"/>
  <c r="BD127" i="3"/>
  <c r="BM59" i="3"/>
  <c r="BM127" i="3" s="1"/>
  <c r="BD62" i="4"/>
  <c r="BM62" i="4" s="1"/>
  <c r="AU63" i="4"/>
  <c r="AU128" i="4" l="1"/>
  <c r="AU64" i="4"/>
  <c r="BD63" i="4"/>
  <c r="AU62" i="3"/>
  <c r="BD61" i="3"/>
  <c r="BM61" i="3" s="1"/>
  <c r="BD62" i="3" l="1"/>
  <c r="BM62" i="3" s="1"/>
  <c r="AU63" i="3"/>
  <c r="BD128" i="4"/>
  <c r="BM63" i="4"/>
  <c r="BM128" i="4" s="1"/>
  <c r="BD64" i="4"/>
  <c r="BM64" i="4" s="1"/>
  <c r="AU65" i="4"/>
  <c r="BD63" i="3" l="1"/>
  <c r="AU64" i="3"/>
  <c r="AU128" i="3"/>
  <c r="BD65" i="4"/>
  <c r="BM65" i="4" s="1"/>
  <c r="AU66" i="4"/>
  <c r="AU65" i="3" l="1"/>
  <c r="BD64" i="3"/>
  <c r="BM64" i="3" s="1"/>
  <c r="BD66" i="4"/>
  <c r="BM66" i="4" s="1"/>
  <c r="AU67" i="4"/>
  <c r="BD128" i="3"/>
  <c r="BM63" i="3"/>
  <c r="BM128" i="3" s="1"/>
  <c r="BD67" i="4" l="1"/>
  <c r="AU68" i="4"/>
  <c r="AU129" i="4"/>
  <c r="AU66" i="3"/>
  <c r="BD65" i="3"/>
  <c r="BM65" i="3" s="1"/>
  <c r="BD66" i="3" l="1"/>
  <c r="BM66" i="3" s="1"/>
  <c r="AU67" i="3"/>
  <c r="AU69" i="4"/>
  <c r="BD68" i="4"/>
  <c r="BM68" i="4" s="1"/>
  <c r="BD129" i="4"/>
  <c r="BM67" i="4"/>
  <c r="BM129" i="4" s="1"/>
  <c r="AU70" i="4" l="1"/>
  <c r="BD69" i="4"/>
  <c r="BM69" i="4" s="1"/>
  <c r="BD67" i="3"/>
  <c r="AU129" i="3"/>
  <c r="AU68" i="3"/>
  <c r="BM67" i="3" l="1"/>
  <c r="BM129" i="3" s="1"/>
  <c r="BD129" i="3"/>
  <c r="BD68" i="3"/>
  <c r="BM68" i="3" s="1"/>
  <c r="AU69" i="3"/>
  <c r="AU71" i="4"/>
  <c r="BD70" i="4"/>
  <c r="BM70" i="4" s="1"/>
  <c r="BD71" i="4" l="1"/>
  <c r="AU130" i="4"/>
  <c r="AU72" i="4"/>
  <c r="AU70" i="3"/>
  <c r="BD69" i="3"/>
  <c r="BM69" i="3" s="1"/>
  <c r="AU71" i="3" l="1"/>
  <c r="BD70" i="3"/>
  <c r="BM70" i="3" s="1"/>
  <c r="AU73" i="4"/>
  <c r="BD72" i="4"/>
  <c r="BM72" i="4" s="1"/>
  <c r="BD130" i="4"/>
  <c r="BM71" i="4"/>
  <c r="BM130" i="4" s="1"/>
  <c r="BD73" i="4" l="1"/>
  <c r="BM73" i="4" s="1"/>
  <c r="AU74" i="4"/>
  <c r="AU130" i="3"/>
  <c r="BD71" i="3"/>
  <c r="AU72" i="3"/>
  <c r="BD130" i="3" l="1"/>
  <c r="BM71" i="3"/>
  <c r="BM130" i="3" s="1"/>
  <c r="AU75" i="4"/>
  <c r="BD74" i="4"/>
  <c r="BM74" i="4" s="1"/>
  <c r="BD72" i="3"/>
  <c r="BM72" i="3" s="1"/>
  <c r="AU73" i="3"/>
  <c r="AU74" i="3" l="1"/>
  <c r="BD73" i="3"/>
  <c r="BM73" i="3" s="1"/>
  <c r="AU76" i="4"/>
  <c r="BD75" i="4"/>
  <c r="AU131" i="4"/>
  <c r="AU77" i="4" l="1"/>
  <c r="BD76" i="4"/>
  <c r="BM76" i="4" s="1"/>
  <c r="BM75" i="4"/>
  <c r="BM131" i="4" s="1"/>
  <c r="BD131" i="4"/>
  <c r="BD74" i="3"/>
  <c r="BM74" i="3" s="1"/>
  <c r="AU75" i="3"/>
  <c r="AU76" i="3" l="1"/>
  <c r="BD75" i="3"/>
  <c r="AU131" i="3"/>
  <c r="AU78" i="4"/>
  <c r="BD77" i="4"/>
  <c r="BM77" i="4" s="1"/>
  <c r="BD78" i="4" l="1"/>
  <c r="BM78" i="4" s="1"/>
  <c r="AU79" i="4"/>
  <c r="BM75" i="3"/>
  <c r="BM131" i="3" s="1"/>
  <c r="BD131" i="3"/>
  <c r="AU77" i="3"/>
  <c r="BD76" i="3"/>
  <c r="BM76" i="3" s="1"/>
  <c r="AU78" i="3" l="1"/>
  <c r="BD77" i="3"/>
  <c r="BM77" i="3" s="1"/>
  <c r="AU132" i="4"/>
  <c r="BD79" i="4"/>
  <c r="AU80" i="4"/>
  <c r="BD80" i="4" l="1"/>
  <c r="BM80" i="4" s="1"/>
  <c r="AU81" i="4"/>
  <c r="BD132" i="4"/>
  <c r="BM79" i="4"/>
  <c r="BM132" i="4" s="1"/>
  <c r="BD78" i="3"/>
  <c r="BM78" i="3" s="1"/>
  <c r="AU79" i="3"/>
  <c r="BD81" i="4" l="1"/>
  <c r="BM81" i="4" s="1"/>
  <c r="AU82" i="4"/>
  <c r="AU132" i="3"/>
  <c r="BD79" i="3"/>
  <c r="AU80" i="3"/>
  <c r="AU81" i="3" l="1"/>
  <c r="BD80" i="3"/>
  <c r="BM80" i="3" s="1"/>
  <c r="BD82" i="4"/>
  <c r="BM82" i="4" s="1"/>
  <c r="AU83" i="4"/>
  <c r="BD132" i="3"/>
  <c r="BM79" i="3"/>
  <c r="BM132" i="3" s="1"/>
  <c r="AU84" i="4" l="1"/>
  <c r="AU133" i="4"/>
  <c r="BD83" i="4"/>
  <c r="BD81" i="3"/>
  <c r="BM81" i="3" s="1"/>
  <c r="AU82" i="3"/>
  <c r="BD133" i="4" l="1"/>
  <c r="BM83" i="4"/>
  <c r="BM133" i="4" s="1"/>
  <c r="BD82" i="3"/>
  <c r="BM82" i="3" s="1"/>
  <c r="AU83" i="3"/>
  <c r="BD84" i="4"/>
  <c r="BM84" i="4" s="1"/>
  <c r="AU85" i="4"/>
  <c r="BD85" i="4" l="1"/>
  <c r="BM85" i="4" s="1"/>
  <c r="AU86" i="4"/>
  <c r="AU84" i="3"/>
  <c r="AU133" i="3"/>
  <c r="BD83" i="3"/>
  <c r="BD133" i="3" l="1"/>
  <c r="BM83" i="3"/>
  <c r="BM133" i="3" s="1"/>
  <c r="AU87" i="4"/>
  <c r="BD86" i="4"/>
  <c r="BM86" i="4" s="1"/>
  <c r="AU85" i="3"/>
  <c r="BD84" i="3"/>
  <c r="BM84" i="3" s="1"/>
  <c r="AU134" i="4" l="1"/>
  <c r="BD87" i="4"/>
  <c r="AU88" i="4"/>
  <c r="AU86" i="3"/>
  <c r="BD85" i="3"/>
  <c r="BM85" i="3" s="1"/>
  <c r="BD86" i="3" l="1"/>
  <c r="BM86" i="3" s="1"/>
  <c r="AU87" i="3"/>
  <c r="BD134" i="4"/>
  <c r="BM87" i="4"/>
  <c r="BM134" i="4" s="1"/>
  <c r="AU89" i="4"/>
  <c r="BD88" i="4"/>
  <c r="BM88" i="4" s="1"/>
  <c r="BD89" i="4" l="1"/>
  <c r="BM89" i="4" s="1"/>
  <c r="AU90" i="4"/>
  <c r="BD87" i="3"/>
  <c r="AU88" i="3"/>
  <c r="AU134" i="3"/>
  <c r="AU91" i="4" l="1"/>
  <c r="BD90" i="4"/>
  <c r="BM90" i="4" s="1"/>
  <c r="AU89" i="3"/>
  <c r="BD88" i="3"/>
  <c r="BM88" i="3" s="1"/>
  <c r="BD134" i="3"/>
  <c r="BM87" i="3"/>
  <c r="BM134" i="3" s="1"/>
  <c r="AU90" i="3" l="1"/>
  <c r="BD89" i="3"/>
  <c r="BM89" i="3" s="1"/>
  <c r="BD91" i="4"/>
  <c r="AU135" i="4"/>
  <c r="AU92" i="4"/>
  <c r="BM91" i="4" l="1"/>
  <c r="BM135" i="4" s="1"/>
  <c r="BD135" i="4"/>
  <c r="BD92" i="4"/>
  <c r="BM92" i="4" s="1"/>
  <c r="AU93" i="4"/>
  <c r="AU91" i="3"/>
  <c r="BD90" i="3"/>
  <c r="BM90" i="3" s="1"/>
  <c r="AU94" i="4" l="1"/>
  <c r="BD93" i="4"/>
  <c r="BM93" i="4" s="1"/>
  <c r="AU92" i="3"/>
  <c r="BD91" i="3"/>
  <c r="AU135" i="3"/>
  <c r="BD92" i="3" l="1"/>
  <c r="BM92" i="3" s="1"/>
  <c r="AU93" i="3"/>
  <c r="BD135" i="3"/>
  <c r="BM91" i="3"/>
  <c r="BM135" i="3" s="1"/>
  <c r="AU95" i="4"/>
  <c r="BD94" i="4"/>
  <c r="BM94" i="4" s="1"/>
  <c r="BD93" i="3" l="1"/>
  <c r="BM93" i="3" s="1"/>
  <c r="AU94" i="3"/>
  <c r="AU136" i="4"/>
  <c r="BD95" i="4"/>
  <c r="AU96" i="4"/>
  <c r="AU97" i="4" l="1"/>
  <c r="BD96" i="4"/>
  <c r="BM96" i="4" s="1"/>
  <c r="AU95" i="3"/>
  <c r="BD94" i="3"/>
  <c r="BM94" i="3" s="1"/>
  <c r="BD136" i="4"/>
  <c r="BM95" i="4"/>
  <c r="BM136" i="4" s="1"/>
  <c r="AU136" i="3" l="1"/>
  <c r="AU96" i="3"/>
  <c r="BD95" i="3"/>
  <c r="BD97" i="4"/>
  <c r="BM97" i="4" s="1"/>
  <c r="AU98" i="4"/>
  <c r="AU99" i="4" l="1"/>
  <c r="BD98" i="4"/>
  <c r="BM98" i="4" s="1"/>
  <c r="BD96" i="3"/>
  <c r="BM96" i="3" s="1"/>
  <c r="AU97" i="3"/>
  <c r="BD136" i="3"/>
  <c r="BM95" i="3"/>
  <c r="BM136" i="3" s="1"/>
  <c r="AU98" i="3" l="1"/>
  <c r="BD97" i="3"/>
  <c r="BM97" i="3" s="1"/>
  <c r="AU100" i="4"/>
  <c r="AU137" i="4"/>
  <c r="BD99" i="4"/>
  <c r="BD137" i="4" l="1"/>
  <c r="BM99" i="4"/>
  <c r="BM137" i="4" s="1"/>
  <c r="BD100" i="4"/>
  <c r="BM100" i="4" s="1"/>
  <c r="AU101" i="4"/>
  <c r="AU99" i="3"/>
  <c r="BD98" i="3"/>
  <c r="BM98" i="3" s="1"/>
  <c r="AU102" i="4" l="1"/>
  <c r="BD101" i="4"/>
  <c r="BM101" i="4" s="1"/>
  <c r="AU137" i="3"/>
  <c r="AU100" i="3"/>
  <c r="BD99" i="3"/>
  <c r="BM99" i="3" l="1"/>
  <c r="BM137" i="3" s="1"/>
  <c r="BD137" i="3"/>
  <c r="BD100" i="3"/>
  <c r="BM100" i="3" s="1"/>
  <c r="AU101" i="3"/>
  <c r="AU103" i="4"/>
  <c r="BD102" i="4"/>
  <c r="BM102" i="4" s="1"/>
  <c r="AU138" i="4" l="1"/>
  <c r="AU104" i="4"/>
  <c r="BD103" i="4"/>
  <c r="BD101" i="3"/>
  <c r="BM101" i="3" s="1"/>
  <c r="AU102" i="3"/>
  <c r="AU103" i="3" l="1"/>
  <c r="BD102" i="3"/>
  <c r="BM102" i="3" s="1"/>
  <c r="AU105" i="4"/>
  <c r="BD104" i="4"/>
  <c r="BM104" i="4" s="1"/>
  <c r="BD138" i="4"/>
  <c r="BM103" i="4"/>
  <c r="BM138" i="4" s="1"/>
  <c r="AU106" i="4" l="1"/>
  <c r="BD106" i="4" s="1"/>
  <c r="BM106" i="4" s="1"/>
  <c r="BD105" i="4"/>
  <c r="BM105" i="4" s="1"/>
  <c r="BD103" i="3"/>
  <c r="AU138" i="3"/>
  <c r="AU104" i="3"/>
  <c r="BD104" i="3" l="1"/>
  <c r="BM104" i="3" s="1"/>
  <c r="AU105" i="3"/>
  <c r="BD138" i="3"/>
  <c r="BM103" i="3"/>
  <c r="BM138" i="3" s="1"/>
  <c r="BD105" i="3" l="1"/>
  <c r="BM105" i="3" s="1"/>
  <c r="AU106" i="3"/>
  <c r="BD106" i="3" s="1"/>
  <c r="BM10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Dolphin</author>
  </authors>
  <commentList>
    <comment ref="E8" authorId="0" shapeId="0" xr:uid="{00000000-0006-0000-0000-000003000000}">
      <text>
        <r>
          <rPr>
            <sz val="9"/>
            <color indexed="81"/>
            <rFont val="Tahoma"/>
            <family val="2"/>
          </rPr>
          <t>Estimated from data, use as a guide only</t>
        </r>
      </text>
    </comment>
    <comment ref="E10" authorId="0" shapeId="0" xr:uid="{00000000-0006-0000-0000-000004000000}">
      <text>
        <r>
          <rPr>
            <sz val="9"/>
            <color indexed="81"/>
            <rFont val="Tahoma"/>
            <family val="2"/>
          </rPr>
          <t>Estimated from data</t>
        </r>
      </text>
    </comment>
    <comment ref="D15" authorId="0" shapeId="0" xr:uid="{00000000-0006-0000-0000-000005000000}">
      <text>
        <r>
          <rPr>
            <sz val="9"/>
            <color indexed="81"/>
            <rFont val="Tahoma"/>
            <family val="2"/>
          </rPr>
          <t>TODAY'S DATE, ENTER USING CTRL &amp; ;</t>
        </r>
      </text>
    </comment>
  </commentList>
</comments>
</file>

<file path=xl/sharedStrings.xml><?xml version="1.0" encoding="utf-8"?>
<sst xmlns="http://schemas.openxmlformats.org/spreadsheetml/2006/main" count="8072" uniqueCount="428">
  <si>
    <t>TOTAL</t>
  </si>
  <si>
    <t>CLASS 1</t>
  </si>
  <si>
    <t>CLASS 2</t>
  </si>
  <si>
    <t>CLASS 3</t>
  </si>
  <si>
    <t>CLASS 4</t>
  </si>
  <si>
    <t>CLASS 5</t>
  </si>
  <si>
    <t>CLASS 6</t>
  </si>
  <si>
    <t>TIME</t>
  </si>
  <si>
    <t>AVG SPD</t>
  </si>
  <si>
    <t>85%ile</t>
  </si>
  <si>
    <t>PSL SPEEDING</t>
  </si>
  <si>
    <t>PSL% SPEEDING</t>
  </si>
  <si>
    <t>ACPO SPEEDING</t>
  </si>
  <si>
    <t>ACPO% SPEEDING</t>
  </si>
  <si>
    <t>DfT SPEEDING</t>
  </si>
  <si>
    <t>DfT% SPEEDING</t>
  </si>
  <si>
    <t>PROJECT</t>
  </si>
  <si>
    <t>SITE</t>
  </si>
  <si>
    <t>LOCATION</t>
  </si>
  <si>
    <t>DIRECTION</t>
  </si>
  <si>
    <t/>
  </si>
  <si>
    <t>1</t>
  </si>
  <si>
    <t>2</t>
  </si>
  <si>
    <t>3</t>
  </si>
  <si>
    <t>4</t>
  </si>
  <si>
    <t>5</t>
  </si>
  <si>
    <t>6</t>
  </si>
  <si>
    <t>ACPO</t>
  </si>
  <si>
    <t>DFT</t>
  </si>
  <si>
    <t>0000</t>
  </si>
  <si>
    <t>0015</t>
  </si>
  <si>
    <t>0100</t>
  </si>
  <si>
    <t>0030</t>
  </si>
  <si>
    <t>0200</t>
  </si>
  <si>
    <t>0045</t>
  </si>
  <si>
    <t>0300</t>
  </si>
  <si>
    <t>0400</t>
  </si>
  <si>
    <t>0115</t>
  </si>
  <si>
    <t>0500</t>
  </si>
  <si>
    <t>0130</t>
  </si>
  <si>
    <t>0600</t>
  </si>
  <si>
    <t>0145</t>
  </si>
  <si>
    <t>0700</t>
  </si>
  <si>
    <t>0800</t>
  </si>
  <si>
    <t>0215</t>
  </si>
  <si>
    <t>0900</t>
  </si>
  <si>
    <t>0230</t>
  </si>
  <si>
    <t>1000</t>
  </si>
  <si>
    <t>0245</t>
  </si>
  <si>
    <t>1100</t>
  </si>
  <si>
    <t>1200</t>
  </si>
  <si>
    <t>0315</t>
  </si>
  <si>
    <t>1300</t>
  </si>
  <si>
    <t>0330</t>
  </si>
  <si>
    <t>1400</t>
  </si>
  <si>
    <t>0345</t>
  </si>
  <si>
    <t>1500</t>
  </si>
  <si>
    <t>1600</t>
  </si>
  <si>
    <t>0415</t>
  </si>
  <si>
    <t>1700</t>
  </si>
  <si>
    <t>0430</t>
  </si>
  <si>
    <t>1800</t>
  </si>
  <si>
    <t>0445</t>
  </si>
  <si>
    <t>1900</t>
  </si>
  <si>
    <t>2000</t>
  </si>
  <si>
    <t>0515</t>
  </si>
  <si>
    <t>2100</t>
  </si>
  <si>
    <t>0530</t>
  </si>
  <si>
    <t>2200</t>
  </si>
  <si>
    <t>0545</t>
  </si>
  <si>
    <t>2300</t>
  </si>
  <si>
    <t>0615</t>
  </si>
  <si>
    <t>0630</t>
  </si>
  <si>
    <t>0645</t>
  </si>
  <si>
    <t>0715</t>
  </si>
  <si>
    <t>0730</t>
  </si>
  <si>
    <t>0745</t>
  </si>
  <si>
    <t>0815</t>
  </si>
  <si>
    <t>0830</t>
  </si>
  <si>
    <t>0845</t>
  </si>
  <si>
    <t>0915</t>
  </si>
  <si>
    <t>0930</t>
  </si>
  <si>
    <t>0945</t>
  </si>
  <si>
    <t>1015</t>
  </si>
  <si>
    <t>1030</t>
  </si>
  <si>
    <t>1045</t>
  </si>
  <si>
    <t>1115</t>
  </si>
  <si>
    <t>1130</t>
  </si>
  <si>
    <t>1145</t>
  </si>
  <si>
    <t>1215</t>
  </si>
  <si>
    <t>1230</t>
  </si>
  <si>
    <t>1245</t>
  </si>
  <si>
    <t>1315</t>
  </si>
  <si>
    <t>1330</t>
  </si>
  <si>
    <t>1345</t>
  </si>
  <si>
    <t>1415</t>
  </si>
  <si>
    <t>1430</t>
  </si>
  <si>
    <t>1445</t>
  </si>
  <si>
    <t>1515</t>
  </si>
  <si>
    <t>1530</t>
  </si>
  <si>
    <t>1545</t>
  </si>
  <si>
    <t>1615</t>
  </si>
  <si>
    <t>1630</t>
  </si>
  <si>
    <t>1645</t>
  </si>
  <si>
    <t>1715</t>
  </si>
  <si>
    <t>1730</t>
  </si>
  <si>
    <t>1745</t>
  </si>
  <si>
    <t>1815</t>
  </si>
  <si>
    <t>1830</t>
  </si>
  <si>
    <t>1845</t>
  </si>
  <si>
    <t>1915</t>
  </si>
  <si>
    <t>1930</t>
  </si>
  <si>
    <t>1945</t>
  </si>
  <si>
    <t>2015</t>
  </si>
  <si>
    <t>2030</t>
  </si>
  <si>
    <t>2045</t>
  </si>
  <si>
    <t>2115</t>
  </si>
  <si>
    <t>2130</t>
  </si>
  <si>
    <t>2145</t>
  </si>
  <si>
    <t>2215</t>
  </si>
  <si>
    <t>2230</t>
  </si>
  <si>
    <t>2245</t>
  </si>
  <si>
    <t>2315</t>
  </si>
  <si>
    <t>2330</t>
  </si>
  <si>
    <t>2345</t>
  </si>
  <si>
    <t>07-19</t>
  </si>
  <si>
    <t>06-22</t>
  </si>
  <si>
    <t>06-00</t>
  </si>
  <si>
    <t>00-00</t>
  </si>
  <si>
    <t>SITE REF</t>
  </si>
  <si>
    <t>START DATE</t>
  </si>
  <si>
    <t>CLASS SCHEME</t>
  </si>
  <si>
    <t>SPEED LIMIT</t>
  </si>
  <si>
    <t>COUNTER TYPE</t>
  </si>
  <si>
    <t>BUS ROUTE</t>
  </si>
  <si>
    <t>OSGR</t>
  </si>
  <si>
    <t>OUTPUT DATE</t>
  </si>
  <si>
    <t>BIN 1</t>
  </si>
  <si>
    <t>Mcycles</t>
  </si>
  <si>
    <t>BIN 2</t>
  </si>
  <si>
    <t>Cars, taxis, 4WD</t>
  </si>
  <si>
    <t>BIN 3</t>
  </si>
  <si>
    <t>BIN 4</t>
  </si>
  <si>
    <t>BIN 5</t>
  </si>
  <si>
    <t>BIN 6</t>
  </si>
  <si>
    <t>BIN 7</t>
  </si>
  <si>
    <t>3-axle articulated</t>
  </si>
  <si>
    <t>BIN 8</t>
  </si>
  <si>
    <t>4-axle articulated</t>
  </si>
  <si>
    <t>BIN 9</t>
  </si>
  <si>
    <t>5-axle articulated</t>
  </si>
  <si>
    <t>BIN 10</t>
  </si>
  <si>
    <t>6+ axle articulated</t>
  </si>
  <si>
    <t>.</t>
  </si>
  <si>
    <t>PSL</t>
  </si>
  <si>
    <t>VOLUME</t>
  </si>
  <si>
    <t>SPEED</t>
  </si>
  <si>
    <t>AVG 85%</t>
  </si>
  <si>
    <t>Total recorded volume</t>
  </si>
  <si>
    <t>HGVs</t>
  </si>
  <si>
    <t>DESCRIPTION</t>
  </si>
  <si>
    <t>12hr TTL</t>
  </si>
  <si>
    <t>24hr TTL</t>
  </si>
  <si>
    <t>AVG CLASS</t>
  </si>
  <si>
    <t>Generated</t>
  </si>
  <si>
    <t>BUS</t>
  </si>
  <si>
    <t>COMBINED</t>
  </si>
  <si>
    <t>Location</t>
  </si>
  <si>
    <t>SPEEDING VOL</t>
  </si>
  <si>
    <t>Avg 12hr weekday speed (Mon-Fri, 0700-1900)</t>
  </si>
  <si>
    <t>Avg weekday speed (Mon-Fri, 24hrs)</t>
  </si>
  <si>
    <t>Avg weekday volume (Mon-Fri, 24hrs)</t>
  </si>
  <si>
    <t>Avg 12hr weekday 85%ile (Mon-Fri, 0700-1900)</t>
  </si>
  <si>
    <t>LOC. DESC.</t>
  </si>
  <si>
    <t>END DATE</t>
  </si>
  <si>
    <t>Lat, lng.</t>
  </si>
  <si>
    <t>MC</t>
  </si>
  <si>
    <t>Motorcycle</t>
  </si>
  <si>
    <t>SV</t>
  </si>
  <si>
    <t>SVT</t>
  </si>
  <si>
    <t>Class 2 plus trailer</t>
  </si>
  <si>
    <t>TB2</t>
  </si>
  <si>
    <t>2 axle truck / bus</t>
  </si>
  <si>
    <t>TB3</t>
  </si>
  <si>
    <t>3 axle truck / bus</t>
  </si>
  <si>
    <t>T4</t>
  </si>
  <si>
    <t>4 axle truck</t>
  </si>
  <si>
    <t>ART3</t>
  </si>
  <si>
    <t>3 axle articulated</t>
  </si>
  <si>
    <t>ART4</t>
  </si>
  <si>
    <t>4 axle articulated</t>
  </si>
  <si>
    <t>ART5</t>
  </si>
  <si>
    <t>5 axle articulated</t>
  </si>
  <si>
    <t>ART6</t>
  </si>
  <si>
    <t>Weather &amp; environmental</t>
  </si>
  <si>
    <t>Equipment damage &amp; failure</t>
  </si>
  <si>
    <t>Roadworks &amp; events</t>
  </si>
  <si>
    <t>Disclaimer</t>
  </si>
  <si>
    <t>SHORT
Up to 5.5m</t>
  </si>
  <si>
    <t>MEDIUM
5.5m to 14.5m</t>
  </si>
  <si>
    <t>LONG
11.5m to 19.0m</t>
  </si>
  <si>
    <t>Vehicle classifications</t>
  </si>
  <si>
    <t>CLASS</t>
  </si>
  <si>
    <t>ABBREV.</t>
  </si>
  <si>
    <t>LENGTH</t>
  </si>
  <si>
    <t>Cars, taxis, 4WD, vans</t>
  </si>
  <si>
    <t>Equipment &amp; methodology</t>
  </si>
  <si>
    <t>ISSUES</t>
  </si>
  <si>
    <t>SURVEY TYPE</t>
  </si>
  <si>
    <t>MetroCount</t>
  </si>
  <si>
    <t>AADT (annual average daily traffic)</t>
  </si>
  <si>
    <t>COUNT</t>
  </si>
  <si>
    <t>AVG SPD CALC</t>
  </si>
  <si>
    <t>DAILY VOLUMES</t>
  </si>
  <si>
    <t>DAILY SPEEDS</t>
  </si>
  <si>
    <t>SITE LOCATION</t>
  </si>
  <si>
    <t>METHODOLOGY</t>
  </si>
  <si>
    <t>HOURLY VOLUMES</t>
  </si>
  <si>
    <t>7-DAY AVERAGE CLASSES</t>
  </si>
  <si>
    <t>ATC</t>
  </si>
  <si>
    <t>east</t>
  </si>
  <si>
    <t>south</t>
  </si>
  <si>
    <t>north</t>
  </si>
  <si>
    <t>west</t>
  </si>
  <si>
    <t>DAY 1</t>
  </si>
  <si>
    <t>DAY 2</t>
  </si>
  <si>
    <t>DAY 3</t>
  </si>
  <si>
    <t>DAY 4</t>
  </si>
  <si>
    <t>DAY 5</t>
  </si>
  <si>
    <t>DAY 6</t>
  </si>
  <si>
    <t>DAY 7</t>
  </si>
  <si>
    <t>CLS</t>
  </si>
  <si>
    <t>AVG</t>
  </si>
  <si>
    <t>PSL%</t>
  </si>
  <si>
    <t>SL1</t>
  </si>
  <si>
    <t>SL1%</t>
  </si>
  <si>
    <t>SL2</t>
  </si>
  <si>
    <t>SL2%</t>
  </si>
  <si>
    <t>DIR 1</t>
  </si>
  <si>
    <t>DIR 2</t>
  </si>
  <si>
    <t>dest DIR1</t>
  </si>
  <si>
    <t>dest DIR2</t>
  </si>
  <si>
    <t>SPD1</t>
  </si>
  <si>
    <t>SPD2</t>
  </si>
  <si>
    <t>SPD3</t>
  </si>
  <si>
    <t>SPD4</t>
  </si>
  <si>
    <t>SPD5</t>
  </si>
  <si>
    <t>SPD6</t>
  </si>
  <si>
    <t>SPD7</t>
  </si>
  <si>
    <t>SPD8</t>
  </si>
  <si>
    <t>SPD9</t>
  </si>
  <si>
    <t>SPD10</t>
  </si>
  <si>
    <t>SPD11</t>
  </si>
  <si>
    <t>SPD12</t>
  </si>
  <si>
    <t>SPD13</t>
  </si>
  <si>
    <t>SPD14</t>
  </si>
  <si>
    <t>ALL VEHICLES</t>
  </si>
  <si>
    <t>7-day</t>
  </si>
  <si>
    <t>SITE PLAN</t>
  </si>
  <si>
    <t>CODE</t>
  </si>
  <si>
    <t>TYPE</t>
  </si>
  <si>
    <t>START</t>
  </si>
  <si>
    <t>AADF</t>
  </si>
  <si>
    <t>SITE ADDRESS</t>
  </si>
  <si>
    <t>LOCATION DESC</t>
  </si>
  <si>
    <t>LATLNG</t>
  </si>
  <si>
    <t>SPEEDING %</t>
  </si>
  <si>
    <t>COBA</t>
  </si>
  <si>
    <t>N/A</t>
  </si>
  <si>
    <t>OGV1</t>
  </si>
  <si>
    <t>OGV2</t>
  </si>
  <si>
    <t>FILENAME</t>
  </si>
  <si>
    <t>CAR &amp; LGV</t>
  </si>
  <si>
    <t>OGV1 &amp; PSV</t>
  </si>
  <si>
    <t>auto-complete</t>
  </si>
  <si>
    <t>CYCLE PROVISION</t>
  </si>
  <si>
    <t>DIR1 VOL</t>
  </si>
  <si>
    <t>DIR2 VOL</t>
  </si>
  <si>
    <t>The diagram compares total daily traffic flow (vertical axis) against the average daily 85%ile speed (horizontal axis) to demonstrate cyclist and vulnerable user considerations.
The guidelines are based on the Sustrans Design Manual (Apr 2014); Understanding User Needs, part 2.
Valid 85%iles are required to plot the graph.</t>
  </si>
  <si>
    <t>MOTOR CYCLES</t>
  </si>
  <si>
    <t>SPEED LIMITS</t>
  </si>
  <si>
    <t>YES</t>
  </si>
  <si>
    <t>NO</t>
  </si>
  <si>
    <t>85%ILE (CYC)</t>
  </si>
  <si>
    <t>VEH 24HR (CYC)</t>
  </si>
  <si>
    <t>MONTH</t>
  </si>
  <si>
    <t>AADT CALC</t>
  </si>
  <si>
    <t>BIN No.</t>
  </si>
  <si>
    <t>CLASS DESC</t>
  </si>
  <si>
    <t>COMBINED AADT</t>
  </si>
  <si>
    <t>DIR1 16HR</t>
  </si>
  <si>
    <t>DIR2 16HR</t>
  </si>
  <si>
    <t>DIR1 M-FACTOR</t>
  </si>
  <si>
    <t>DIR2 M-FACTOR</t>
  </si>
  <si>
    <t>DIR1 AADT</t>
  </si>
  <si>
    <t>DIR2 AADT</t>
  </si>
  <si>
    <t>DIR1 85%ILE</t>
  </si>
  <si>
    <t>DIR2 85%ILE</t>
  </si>
  <si>
    <t>DIR1 COMPASS</t>
  </si>
  <si>
    <t>DIR2 COMPASS</t>
  </si>
  <si>
    <t>DATE</t>
  </si>
  <si>
    <t>avg</t>
  </si>
  <si>
    <t>sum</t>
  </si>
  <si>
    <t>5DAY DIR1 VOL</t>
  </si>
  <si>
    <t>5DAY DIR2 VOL</t>
  </si>
  <si>
    <t>5DAY DIR1 85%ILE</t>
  </si>
  <si>
    <t>5DAY DIR2 85%ILE</t>
  </si>
  <si>
    <t>DIR1 24HR SPEED</t>
  </si>
  <si>
    <t>DIR2 24HR SPEED</t>
  </si>
  <si>
    <t>5DAY DIR1 24HR SPEED</t>
  </si>
  <si>
    <t>5DAY DIR2 24HR SPEED</t>
  </si>
  <si>
    <t>DIR1 VOL SPEED+</t>
  </si>
  <si>
    <t>DIR2 VOL SPEED+</t>
  </si>
  <si>
    <t>5DAY DIR1 SPEED+</t>
  </si>
  <si>
    <t>5DAY DIR2 SPEED+</t>
  </si>
  <si>
    <t>DIR1 % SPEED+</t>
  </si>
  <si>
    <t>DIR2 % SPEED+</t>
  </si>
  <si>
    <t>5DAY DIR1 %SPD+</t>
  </si>
  <si>
    <t>5DAY DIR2 %SPD+</t>
  </si>
  <si>
    <t>valid days</t>
  </si>
  <si>
    <t>TTLS</t>
  </si>
  <si>
    <t>DIRECTIONS</t>
  </si>
  <si>
    <t>DIR1</t>
  </si>
  <si>
    <t>DIR2</t>
  </si>
  <si>
    <t>ttl days</t>
  </si>
  <si>
    <t>DIR1 12HR SPEED</t>
  </si>
  <si>
    <t>DIR2 12HR SPEED</t>
  </si>
  <si>
    <t>5DAY DIR1 12HR SPEED</t>
  </si>
  <si>
    <t>5DAY DIR2 12HR SPEED</t>
  </si>
  <si>
    <t>DIR1 12HR 85%ILE</t>
  </si>
  <si>
    <t>DIR2 12HR 85%ILE</t>
  </si>
  <si>
    <t>5DAY 12HR DIR1 85%ILE</t>
  </si>
  <si>
    <t>5DAY 12HR DIR2 85%ILE</t>
  </si>
  <si>
    <t>DAY STATUS</t>
  </si>
  <si>
    <t>ttl wk days</t>
  </si>
  <si>
    <t>v6.0</t>
  </si>
  <si>
    <t>Coloured values indicate dynamic data; black text within cells is static (but editable if req'd, although not recommended).</t>
  </si>
  <si>
    <t>24HR SPEEDS</t>
  </si>
  <si>
    <t>12HR SPEEDS</t>
  </si>
  <si>
    <t>24HR 85%ILES</t>
  </si>
  <si>
    <t>12HR 85%ILES</t>
  </si>
  <si>
    <t>24HR VOLUMES</t>
  </si>
  <si>
    <t>12HR VOLUMES</t>
  </si>
  <si>
    <t>DIR1 12HR VOL</t>
  </si>
  <si>
    <t>DIR2 12HR VOL</t>
  </si>
  <si>
    <t>5DAY DIR1 12HR VOL</t>
  </si>
  <si>
    <t>5DAY DIR2 12HR VOL</t>
  </si>
  <si>
    <t>DAY INFO</t>
  </si>
  <si>
    <t>SPEEDING VOLS</t>
  </si>
  <si>
    <t>AVGS</t>
  </si>
  <si>
    <t>16HR DIR2 VOL</t>
  </si>
  <si>
    <t>16HR DIR1 VOL</t>
  </si>
  <si>
    <t>16HR VOLS</t>
  </si>
  <si>
    <t>TTL VOL</t>
  </si>
  <si>
    <t>CHECKS</t>
  </si>
  <si>
    <t>DIR1 MAX DAY SPEED</t>
  </si>
  <si>
    <t>DIR2 MAX DAY SPEED</t>
  </si>
  <si>
    <t>max</t>
  </si>
  <si>
    <t>CYC GRAPH DATA</t>
  </si>
  <si>
    <t>VEH. CLASSES</t>
  </si>
  <si>
    <t>15min VOL &amp; SPEED</t>
  </si>
  <si>
    <t>Bus route</t>
  </si>
  <si>
    <t>Low vol</t>
  </si>
  <si>
    <t>High vol</t>
  </si>
  <si>
    <t>↑</t>
  </si>
  <si>
    <t>↗</t>
  </si>
  <si>
    <t>→</t>
  </si>
  <si>
    <t>↘</t>
  </si>
  <si>
    <t>↓</t>
  </si>
  <si>
    <t>↙</t>
  </si>
  <si>
    <t>←</t>
  </si>
  <si>
    <t>↖</t>
  </si>
  <si>
    <t>High days</t>
  </si>
  <si>
    <t>LAT, LNG (WGS84)</t>
  </si>
  <si>
    <t>Avg 12hr weekday volume (Mon-Fri, 0700-1900)</t>
  </si>
  <si>
    <t>Scroll right for variables…</t>
  </si>
  <si>
    <t>Direction 1</t>
  </si>
  <si>
    <t>Direction 2</t>
  </si>
  <si>
    <t>Project &amp; site</t>
  </si>
  <si>
    <t>LGV</t>
  </si>
  <si>
    <t>PSV</t>
  </si>
  <si>
    <t>ATR COBA</t>
  </si>
  <si>
    <t>OVERVIEW</t>
  </si>
  <si>
    <t>Automatic traffic counts are undertaken using a pair of pneumatic tubes installed securely across the carriageway, one metre apart, recording air pulses to determine vehicle speed, class and volume. The ATC equipment generally remains in place for a consecutive seven day period, and the data analysed post-survey.
In queuing conditions, the accuracy of ATC recording equipment will reduce as follows;
·    20 – 30mph: potential reduction of 9% accuracy in volume values
·    10 – 20mph: potential reduction of 26% accuracy in volume values
·    00 – 10mph: potential reduction of 39% accuracy in volume values
These figures are based on multiple ATC results compared against accepted reference values from resilient manual counts.
AADTs are calculated using the seasonal COBA methodology; DMRB Vol. 13, Pt 4:</t>
  </si>
  <si>
    <t>Vehicles recorded by the ATC are placed into one of ten classes based on axle spacing and pattern. This scheme is based on the AustRoad 94 algorithm and modified for UK traffic, referred to as ARX. The table on the left aligns the ARX classifications with the COBA Chapter 8 (Vol 13, Sec 1) classifications.
Under adverse conditions the accuracy of ATC classifications will deteriorate and an appropriate link count should be used for validation.</t>
  </si>
  <si>
    <t>ATC SUMMARY REPORT</t>
  </si>
  <si>
    <t>Total</t>
  </si>
  <si>
    <t>Cls</t>
  </si>
  <si>
    <t>Fix1</t>
  </si>
  <si>
    <t>Time</t>
  </si>
  <si>
    <t>Vbin</t>
  </si>
  <si>
    <t>Mean</t>
  </si>
  <si>
    <t>Vpp</t>
  </si>
  <si>
    <t>]PSL</t>
  </si>
  <si>
    <t>]PSL%</t>
  </si>
  <si>
    <t>]SL1</t>
  </si>
  <si>
    <t>]SL1%</t>
  </si>
  <si>
    <t>]SL2</t>
  </si>
  <si>
    <t>]SL2%</t>
  </si>
  <si>
    <t>[--</t>
  </si>
  <si>
    <t>0</t>
  </si>
  <si>
    <t>10</t>
  </si>
  <si>
    <t>15</t>
  </si>
  <si>
    <t>20</t>
  </si>
  <si>
    <t>25</t>
  </si>
  <si>
    <t>30</t>
  </si>
  <si>
    <t>35</t>
  </si>
  <si>
    <t>40</t>
  </si>
  <si>
    <t>45</t>
  </si>
  <si>
    <t>50</t>
  </si>
  <si>
    <t>60</t>
  </si>
  <si>
    <t>70</t>
  </si>
  <si>
    <t>80</t>
  </si>
  <si>
    <t>90</t>
  </si>
  <si>
    <t>85</t>
  </si>
  <si>
    <t>100</t>
  </si>
  <si>
    <t>CARS / LGV</t>
  </si>
  <si>
    <t>Where possible, roadworks checks are made 7 days before the survey commences. Additionally, influencing major local events are also monitored, covering the immediate vicinity of the surveys and any routes likely to affect the outcome of the survey.</t>
  </si>
  <si>
    <t>-</t>
  </si>
  <si>
    <t>68</t>
  </si>
  <si>
    <t>75</t>
  </si>
  <si>
    <t xml:space="preserve">32600 Moat House Farm, Ipswich </t>
  </si>
  <si>
    <t>32600-001</t>
  </si>
  <si>
    <t>Wallow Lane, IP7 7DB</t>
  </si>
  <si>
    <t>52° 6'27.03"N,   0°58'2.00"E</t>
  </si>
  <si>
    <t>Although checked intermittently the equipment remains unmanned for much of the duration of the survey, and can potentially be interfered with, vandalised, damaged or stolen and we cannot be held responsible for any periods where data has not been captured.
The equipment is located in accordance with the details provided by the client and we cannot be held responsible for the accuracy of the data or loss of equipment due to theft and vandalism.</t>
  </si>
  <si>
    <t xml:space="preserve">Inclement conditions during winter months or outbreaks of unseasonable weather may affect survey data collection. This can result in distorted traffic flows or unusable data and should be considered prior to survey approval. Although forecast checks are made prior to the survey commencing,  we cannot be held responsible for the forecast accuracy. </t>
  </si>
  <si>
    <t>Although every attempt is made to achieve accuracy, we may not be held liable for errors of fact or interpretation.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</si>
</sst>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
    <numFmt numFmtId="165" formatCode="ddd\ dd\ mmm"/>
    <numFmt numFmtId="166" formatCode="ddd\ dd\ mmm\,\ yyyy"/>
    <numFmt numFmtId="167" formatCode="[$-809]d\ mmmm\ yyyy;@"/>
    <numFmt numFmtId="168" formatCode="dd\ mmm\ yyyy;@"/>
    <numFmt numFmtId="169" formatCode="[$-F800]dddd\,\ mmmm\ dd\,\ yyyy"/>
    <numFmt numFmtId="170" formatCode="0.0%"/>
    <numFmt numFmtId="171" formatCode="ddd\ dd\ mmm\ yyyy;@"/>
    <numFmt numFmtId="172" formatCode="dd\ mmm\ \'yy"/>
    <numFmt numFmtId="173" formatCode="[$-F400]h:mm:ss\ AM/PM"/>
  </numFmts>
  <fonts count="7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6"/>
      <name val="Calibri"/>
      <family val="2"/>
      <scheme val="minor"/>
    </font>
    <font>
      <b/>
      <sz val="10"/>
      <name val="Arial"/>
      <family val="2"/>
    </font>
    <font>
      <sz val="10"/>
      <name val="Calibri"/>
      <family val="2"/>
      <scheme val="minor"/>
    </font>
    <font>
      <b/>
      <sz val="10"/>
      <color theme="8" tint="-0.249977111117893"/>
      <name val="Calibri"/>
      <family val="2"/>
      <scheme val="minor"/>
    </font>
    <font>
      <b/>
      <sz val="10"/>
      <color rgb="FFFF0000"/>
      <name val="Calibri"/>
      <family val="2"/>
      <scheme val="minor"/>
    </font>
    <font>
      <b/>
      <sz val="16"/>
      <color rgb="FFFF0000"/>
      <name val="Calibri"/>
      <family val="2"/>
      <scheme val="minor"/>
    </font>
    <font>
      <b/>
      <sz val="16"/>
      <color theme="8" tint="-0.249977111117893"/>
      <name val="Calibri"/>
      <family val="2"/>
      <scheme val="minor"/>
    </font>
    <font>
      <sz val="10"/>
      <color theme="1"/>
      <name val="Calibri"/>
      <family val="2"/>
      <scheme val="minor"/>
    </font>
    <font>
      <sz val="10"/>
      <color rgb="FFFF0000"/>
      <name val="Calibri"/>
      <family val="2"/>
      <scheme val="minor"/>
    </font>
    <font>
      <b/>
      <sz val="10"/>
      <color rgb="FFFF0000"/>
      <name val="Arial"/>
      <family val="2"/>
    </font>
    <font>
      <sz val="8"/>
      <name val="Calibri"/>
      <family val="2"/>
      <scheme val="minor"/>
    </font>
    <font>
      <sz val="16"/>
      <color theme="1"/>
      <name val="Calibri"/>
      <family val="2"/>
      <scheme val="minor"/>
    </font>
    <font>
      <b/>
      <sz val="48"/>
      <color theme="1"/>
      <name val="Calibri"/>
      <family val="2"/>
      <scheme val="minor"/>
    </font>
    <font>
      <sz val="11"/>
      <color rgb="FFC00000"/>
      <name val="Calibri"/>
      <family val="2"/>
      <scheme val="minor"/>
    </font>
    <font>
      <b/>
      <sz val="11"/>
      <name val="Calibri"/>
      <family val="2"/>
      <scheme val="minor"/>
    </font>
    <font>
      <sz val="8"/>
      <color theme="1"/>
      <name val="Calibri"/>
      <family val="2"/>
      <scheme val="minor"/>
    </font>
    <font>
      <sz val="20"/>
      <color theme="1"/>
      <name val="Calibri"/>
      <family val="2"/>
      <scheme val="minor"/>
    </font>
    <font>
      <sz val="11"/>
      <name val="Calibri"/>
      <family val="2"/>
      <scheme val="minor"/>
    </font>
    <font>
      <sz val="11"/>
      <color theme="0" tint="-0.499984740745262"/>
      <name val="Calibri"/>
      <family val="2"/>
      <scheme val="minor"/>
    </font>
    <font>
      <b/>
      <sz val="11"/>
      <color rgb="FFFF0000"/>
      <name val="Calibri"/>
      <family val="2"/>
      <scheme val="minor"/>
    </font>
    <font>
      <b/>
      <sz val="12"/>
      <color rgb="FFC00000"/>
      <name val="Calibri"/>
      <family val="2"/>
      <scheme val="minor"/>
    </font>
    <font>
      <sz val="10"/>
      <color theme="9" tint="-0.249977111117893"/>
      <name val="Calibri"/>
      <family val="2"/>
      <scheme val="minor"/>
    </font>
    <font>
      <b/>
      <sz val="10"/>
      <name val="Calibri"/>
      <family val="2"/>
      <scheme val="minor"/>
    </font>
    <font>
      <sz val="11"/>
      <color rgb="FFFF0000"/>
      <name val="Calibri"/>
      <family val="2"/>
      <scheme val="minor"/>
    </font>
    <font>
      <b/>
      <sz val="11"/>
      <color indexed="8"/>
      <name val="Calibri"/>
      <family val="2"/>
      <scheme val="minor"/>
    </font>
    <font>
      <sz val="8"/>
      <color theme="0" tint="-0.34998626667073579"/>
      <name val="Calibri"/>
      <family val="2"/>
      <scheme val="minor"/>
    </font>
    <font>
      <sz val="10"/>
      <color theme="9"/>
      <name val="Calibri"/>
      <family val="2"/>
      <scheme val="minor"/>
    </font>
    <font>
      <sz val="10"/>
      <color theme="5"/>
      <name val="Calibri"/>
      <family val="2"/>
      <scheme val="minor"/>
    </font>
    <font>
      <i/>
      <sz val="10"/>
      <color rgb="FFFF0000"/>
      <name val="Calibri"/>
      <family val="2"/>
      <scheme val="minor"/>
    </font>
    <font>
      <i/>
      <sz val="10"/>
      <name val="Calibri"/>
      <family val="2"/>
      <scheme val="minor"/>
    </font>
    <font>
      <i/>
      <sz val="10"/>
      <color theme="5"/>
      <name val="Calibri"/>
      <family val="2"/>
      <scheme val="minor"/>
    </font>
    <font>
      <i/>
      <sz val="10"/>
      <color theme="9"/>
      <name val="Calibri"/>
      <family val="2"/>
      <scheme val="minor"/>
    </font>
    <font>
      <sz val="10"/>
      <color theme="4" tint="-0.249977111117893"/>
      <name val="Calibri"/>
      <family val="2"/>
      <scheme val="minor"/>
    </font>
    <font>
      <b/>
      <sz val="14"/>
      <color rgb="FFC00000"/>
      <name val="Calibri"/>
      <family val="2"/>
      <scheme val="minor"/>
    </font>
    <font>
      <sz val="14"/>
      <name val="Arial"/>
      <family val="2"/>
    </font>
    <font>
      <b/>
      <sz val="14"/>
      <color theme="1"/>
      <name val="Calibri"/>
      <family val="2"/>
      <scheme val="minor"/>
    </font>
    <font>
      <b/>
      <sz val="14"/>
      <color theme="0" tint="-0.249977111117893"/>
      <name val="Calibri"/>
      <family val="2"/>
      <scheme val="minor"/>
    </font>
    <font>
      <b/>
      <sz val="14"/>
      <name val="Arial"/>
      <family val="2"/>
    </font>
    <font>
      <sz val="10"/>
      <color theme="8" tint="-0.249977111117893"/>
      <name val="Calibri"/>
      <family val="2"/>
      <scheme val="minor"/>
    </font>
    <font>
      <sz val="12"/>
      <name val="Calibri"/>
      <family val="2"/>
      <scheme val="minor"/>
    </font>
    <font>
      <b/>
      <sz val="10"/>
      <color rgb="FFC00000"/>
      <name val="Calibri"/>
      <family val="2"/>
      <scheme val="minor"/>
    </font>
    <font>
      <sz val="9"/>
      <color indexed="81"/>
      <name val="Tahoma"/>
      <family val="2"/>
    </font>
    <font>
      <sz val="10"/>
      <color theme="0" tint="-0.34998626667073579"/>
      <name val="Calibri"/>
      <family val="2"/>
      <scheme val="minor"/>
    </font>
    <font>
      <sz val="8"/>
      <color theme="0" tint="-0.499984740745262"/>
      <name val="Calibri"/>
      <family val="2"/>
      <scheme val="minor"/>
    </font>
    <font>
      <sz val="9"/>
      <name val="Calibri"/>
      <family val="2"/>
      <scheme val="minor"/>
    </font>
    <font>
      <b/>
      <sz val="11"/>
      <color theme="1"/>
      <name val="Arial"/>
      <family val="2"/>
    </font>
    <font>
      <sz val="11"/>
      <color theme="1"/>
      <name val="Arial"/>
      <family val="2"/>
    </font>
    <font>
      <sz val="11"/>
      <name val="Arial"/>
      <family val="2"/>
    </font>
    <font>
      <b/>
      <sz val="10"/>
      <color theme="1"/>
      <name val="Arial"/>
      <family val="2"/>
    </font>
    <font>
      <sz val="10"/>
      <color theme="1"/>
      <name val="Arial"/>
      <family val="2"/>
    </font>
    <font>
      <sz val="28"/>
      <color theme="1"/>
      <name val="Abel"/>
    </font>
    <font>
      <sz val="28"/>
      <color theme="1"/>
      <name val="Calibri"/>
      <family val="2"/>
      <scheme val="minor"/>
    </font>
    <font>
      <sz val="28"/>
      <color theme="0" tint="-0.499984740745262"/>
      <name val="Abel"/>
    </font>
    <font>
      <sz val="24"/>
      <color theme="1"/>
      <name val="Arial"/>
      <family val="2"/>
    </font>
    <font>
      <b/>
      <sz val="10"/>
      <color theme="5" tint="-0.499984740745262"/>
      <name val="Arial"/>
      <family val="2"/>
    </font>
    <font>
      <sz val="10"/>
      <color theme="5" tint="-0.499984740745262"/>
      <name val="Arial"/>
      <family val="2"/>
    </font>
    <font>
      <b/>
      <sz val="10"/>
      <color theme="0" tint="-0.499984740745262"/>
      <name val="Arial"/>
      <family val="2"/>
    </font>
    <font>
      <sz val="10"/>
      <color theme="0" tint="-0.499984740745262"/>
      <name val="Arial"/>
      <family val="2"/>
    </font>
    <font>
      <sz val="8"/>
      <color theme="1"/>
      <name val="Arial"/>
      <family val="2"/>
    </font>
    <font>
      <sz val="7"/>
      <color theme="1"/>
      <name val="Arial"/>
      <family val="2"/>
    </font>
    <font>
      <b/>
      <sz val="11"/>
      <name val="Arial"/>
      <family val="2"/>
    </font>
    <font>
      <b/>
      <sz val="10"/>
      <color theme="4" tint="-0.249977111117893"/>
      <name val="Arial"/>
      <family val="2"/>
    </font>
    <font>
      <b/>
      <sz val="10"/>
      <color theme="5" tint="-0.249977111117893"/>
      <name val="Arial"/>
      <family val="2"/>
    </font>
    <font>
      <sz val="10"/>
      <color theme="4" tint="-0.249977111117893"/>
      <name val="Arial"/>
      <family val="2"/>
    </font>
    <font>
      <sz val="10"/>
      <color theme="5" tint="-0.249977111117893"/>
      <name val="Arial"/>
      <family val="2"/>
    </font>
    <font>
      <b/>
      <i/>
      <sz val="48"/>
      <name val="Arial"/>
      <family val="2"/>
    </font>
    <font>
      <sz val="16"/>
      <name val="Arial"/>
      <family val="2"/>
    </font>
    <font>
      <b/>
      <sz val="16"/>
      <name val="Arial"/>
      <family val="2"/>
    </font>
    <font>
      <b/>
      <sz val="26"/>
      <name val="Arial"/>
      <family val="2"/>
    </font>
  </fonts>
  <fills count="10">
    <fill>
      <patternFill patternType="none"/>
    </fill>
    <fill>
      <patternFill patternType="gray125"/>
    </fill>
    <fill>
      <patternFill patternType="solid">
        <fgColor indexed="9"/>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2"/>
        <bgColor indexed="64"/>
      </patternFill>
    </fill>
    <fill>
      <patternFill patternType="solid">
        <fgColor rgb="FFAFCA07"/>
        <bgColor indexed="64"/>
      </patternFill>
    </fill>
    <fill>
      <patternFill patternType="solid">
        <fgColor theme="0" tint="-0.14999847407452621"/>
        <bgColor indexed="64"/>
      </patternFill>
    </fill>
    <fill>
      <patternFill patternType="solid">
        <fgColor theme="0" tint="-0.249977111117893"/>
        <bgColor indexed="64"/>
      </patternFill>
    </fill>
  </fills>
  <borders count="108">
    <border>
      <left/>
      <right/>
      <top/>
      <bottom/>
      <diagonal/>
    </border>
    <border>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theme="1"/>
      </left>
      <right/>
      <top style="medium">
        <color theme="1"/>
      </top>
      <bottom/>
      <diagonal/>
    </border>
    <border>
      <left/>
      <right/>
      <top style="medium">
        <color theme="1"/>
      </top>
      <bottom/>
      <diagonal/>
    </border>
    <border>
      <left style="medium">
        <color indexed="64"/>
      </left>
      <right style="medium">
        <color indexed="64"/>
      </right>
      <top style="medium">
        <color indexed="64"/>
      </top>
      <bottom style="thin">
        <color theme="0" tint="-0.249977111117893"/>
      </bottom>
      <diagonal/>
    </border>
    <border>
      <left/>
      <right style="medium">
        <color theme="1"/>
      </right>
      <top style="medium">
        <color theme="1"/>
      </top>
      <bottom/>
      <diagonal/>
    </border>
    <border>
      <left style="medium">
        <color theme="1"/>
      </left>
      <right/>
      <top/>
      <bottom/>
      <diagonal/>
    </border>
    <border>
      <left style="medium">
        <color indexed="64"/>
      </left>
      <right style="medium">
        <color indexed="64"/>
      </right>
      <top style="thin">
        <color theme="0" tint="-0.249977111117893"/>
      </top>
      <bottom style="thin">
        <color theme="0" tint="-0.249977111117893"/>
      </bottom>
      <diagonal/>
    </border>
    <border>
      <left/>
      <right style="medium">
        <color theme="1"/>
      </right>
      <top/>
      <bottom/>
      <diagonal/>
    </border>
    <border>
      <left style="medium">
        <color indexed="64"/>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style="medium">
        <color indexed="64"/>
      </right>
      <top style="thin">
        <color theme="0" tint="-0.249977111117893"/>
      </top>
      <bottom style="medium">
        <color indexed="64"/>
      </bottom>
      <diagonal/>
    </border>
    <border>
      <left/>
      <right style="medium">
        <color theme="1"/>
      </right>
      <top/>
      <bottom style="medium">
        <color theme="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theme="0" tint="-0.249977111117893"/>
      </top>
      <bottom style="thin">
        <color theme="0" tint="-0.249977111117893"/>
      </bottom>
      <diagonal/>
    </border>
    <border>
      <left style="thin">
        <color indexed="64"/>
      </left>
      <right/>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int="-0.249977111117893"/>
      </top>
      <bottom style="thin">
        <color theme="0" tint="-0.14999847407452621"/>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theme="1"/>
      </left>
      <right style="thin">
        <color theme="4" tint="0.79998168889431442"/>
      </right>
      <top style="medium">
        <color theme="1"/>
      </top>
      <bottom style="thin">
        <color theme="4" tint="0.79998168889431442"/>
      </bottom>
      <diagonal/>
    </border>
    <border>
      <left style="thin">
        <color theme="4" tint="0.79998168889431442"/>
      </left>
      <right style="thin">
        <color theme="4" tint="0.79998168889431442"/>
      </right>
      <top style="medium">
        <color theme="1"/>
      </top>
      <bottom style="thin">
        <color theme="4" tint="0.79998168889431442"/>
      </bottom>
      <diagonal/>
    </border>
    <border>
      <left style="thin">
        <color theme="4" tint="0.79998168889431442"/>
      </left>
      <right style="medium">
        <color theme="1"/>
      </right>
      <top style="medium">
        <color theme="1"/>
      </top>
      <bottom style="thin">
        <color theme="4" tint="0.79998168889431442"/>
      </bottom>
      <diagonal/>
    </border>
    <border>
      <left style="medium">
        <color theme="1"/>
      </left>
      <right style="thin">
        <color theme="4" tint="0.79998168889431442"/>
      </right>
      <top style="thin">
        <color theme="4" tint="0.79998168889431442"/>
      </top>
      <bottom style="thin">
        <color theme="4" tint="0.79998168889431442"/>
      </bottom>
      <diagonal/>
    </border>
    <border>
      <left style="thin">
        <color theme="4" tint="0.79998168889431442"/>
      </left>
      <right style="medium">
        <color theme="1"/>
      </right>
      <top style="thin">
        <color theme="4" tint="0.79998168889431442"/>
      </top>
      <bottom style="thin">
        <color theme="4" tint="0.79998168889431442"/>
      </bottom>
      <diagonal/>
    </border>
    <border>
      <left style="medium">
        <color theme="1"/>
      </left>
      <right style="thin">
        <color theme="4" tint="0.79998168889431442"/>
      </right>
      <top style="thin">
        <color theme="4" tint="0.79998168889431442"/>
      </top>
      <bottom style="medium">
        <color theme="1"/>
      </bottom>
      <diagonal/>
    </border>
    <border>
      <left style="thin">
        <color theme="4" tint="0.79998168889431442"/>
      </left>
      <right style="thin">
        <color theme="4" tint="0.79998168889431442"/>
      </right>
      <top style="thin">
        <color theme="4" tint="0.79998168889431442"/>
      </top>
      <bottom style="medium">
        <color theme="1"/>
      </bottom>
      <diagonal/>
    </border>
    <border>
      <left style="thin">
        <color theme="4" tint="0.79998168889431442"/>
      </left>
      <right style="medium">
        <color theme="1"/>
      </right>
      <top style="thin">
        <color theme="4" tint="0.79998168889431442"/>
      </top>
      <bottom style="medium">
        <color theme="1"/>
      </bottom>
      <diagonal/>
    </border>
    <border>
      <left style="medium">
        <color theme="1"/>
      </left>
      <right style="thin">
        <color theme="4" tint="0.79998168889431442"/>
      </right>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style="medium">
        <color theme="1"/>
      </right>
      <top/>
      <bottom style="thin">
        <color theme="4" tint="0.79998168889431442"/>
      </bottom>
      <diagonal/>
    </border>
    <border>
      <left style="medium">
        <color theme="1"/>
      </left>
      <right style="thin">
        <color theme="4" tint="0.79998168889431442"/>
      </right>
      <top style="thin">
        <color theme="4" tint="0.79998168889431442"/>
      </top>
      <bottom style="mediumDashed">
        <color theme="1"/>
      </bottom>
      <diagonal/>
    </border>
    <border>
      <left style="thin">
        <color theme="4" tint="0.79998168889431442"/>
      </left>
      <right style="thin">
        <color theme="4" tint="0.79998168889431442"/>
      </right>
      <top style="thin">
        <color theme="4" tint="0.79998168889431442"/>
      </top>
      <bottom style="mediumDashed">
        <color theme="1"/>
      </bottom>
      <diagonal/>
    </border>
    <border>
      <left style="thin">
        <color theme="4" tint="0.79998168889431442"/>
      </left>
      <right style="medium">
        <color theme="1"/>
      </right>
      <top style="thin">
        <color theme="4" tint="0.79998168889431442"/>
      </top>
      <bottom style="mediumDashed">
        <color theme="1"/>
      </bottom>
      <diagonal/>
    </border>
    <border>
      <left/>
      <right style="thin">
        <color theme="4" tint="0.79998168889431442"/>
      </right>
      <top style="thin">
        <color theme="4" tint="0.79998168889431442"/>
      </top>
      <bottom style="thin">
        <color theme="4" tint="0.79998168889431442"/>
      </bottom>
      <diagonal/>
    </border>
    <border>
      <left style="medium">
        <color rgb="FFFF0000"/>
      </left>
      <right style="medium">
        <color rgb="FFFF0000"/>
      </right>
      <top style="medium">
        <color rgb="FFFF0000"/>
      </top>
      <bottom style="medium">
        <color rgb="FFFF0000"/>
      </bottom>
      <diagonal/>
    </border>
    <border>
      <left style="medium">
        <color indexed="64"/>
      </left>
      <right style="thin">
        <color theme="4" tint="0.79998168889431442"/>
      </right>
      <top style="thin">
        <color theme="4" tint="0.79998168889431442"/>
      </top>
      <bottom style="mediumDashed">
        <color theme="1"/>
      </bottom>
      <diagonal/>
    </border>
    <border>
      <left style="thin">
        <color theme="4" tint="0.79998168889431442"/>
      </left>
      <right style="medium">
        <color indexed="64"/>
      </right>
      <top style="thin">
        <color theme="4" tint="0.79998168889431442"/>
      </top>
      <bottom style="mediumDashed">
        <color theme="1"/>
      </bottom>
      <diagonal/>
    </border>
    <border>
      <left style="medium">
        <color indexed="64"/>
      </left>
      <right style="medium">
        <color indexed="64"/>
      </right>
      <top style="thin">
        <color theme="0" tint="-0.249977111117893"/>
      </top>
      <bottom/>
      <diagonal/>
    </border>
    <border>
      <left style="medium">
        <color indexed="64"/>
      </left>
      <right style="medium">
        <color indexed="64"/>
      </right>
      <top/>
      <bottom style="thin">
        <color theme="0" tint="-0.249977111117893"/>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499984740745262"/>
      </left>
      <right style="thin">
        <color theme="0" tint="-0.499984740745262"/>
      </right>
      <top/>
      <bottom style="hair">
        <color indexed="64"/>
      </bottom>
      <diagonal/>
    </border>
    <border>
      <left style="thin">
        <color theme="0" tint="-0.499984740745262"/>
      </left>
      <right style="thin">
        <color theme="0" tint="-0.499984740745262"/>
      </right>
      <top style="hair">
        <color indexed="64"/>
      </top>
      <bottom/>
      <diagonal/>
    </border>
    <border>
      <left style="thin">
        <color theme="0" tint="-0.499984740745262"/>
      </left>
      <right style="thin">
        <color theme="0" tint="-0.499984740745262"/>
      </right>
      <top style="hair">
        <color indexed="64"/>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right/>
      <top style="thin">
        <color theme="0" tint="-0.14999847407452621"/>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top/>
      <bottom/>
      <diagonal/>
    </border>
  </borders>
  <cellStyleXfs count="9">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3" fillId="0" borderId="0" applyFont="0" applyFill="0" applyBorder="0" applyAlignment="0" applyProtection="0"/>
  </cellStyleXfs>
  <cellXfs count="630">
    <xf numFmtId="0" fontId="0" fillId="0" borderId="0" xfId="0"/>
    <xf numFmtId="0" fontId="0" fillId="0" borderId="0" xfId="0" applyProtection="1">
      <protection hidden="1"/>
    </xf>
    <xf numFmtId="0" fontId="20" fillId="0" borderId="0" xfId="0" applyFont="1" applyAlignment="1" applyProtection="1">
      <alignment vertical="top"/>
      <protection hidden="1"/>
    </xf>
    <xf numFmtId="0" fontId="3" fillId="0" borderId="0" xfId="2" applyProtection="1">
      <protection hidden="1"/>
    </xf>
    <xf numFmtId="0" fontId="3" fillId="0" borderId="0" xfId="2" applyAlignment="1" applyProtection="1">
      <alignment horizontal="center"/>
      <protection hidden="1"/>
    </xf>
    <xf numFmtId="0" fontId="3" fillId="0" borderId="0" xfId="2" applyAlignment="1" applyProtection="1">
      <alignment horizontal="center" vertical="center"/>
      <protection hidden="1"/>
    </xf>
    <xf numFmtId="0" fontId="1" fillId="0" borderId="0" xfId="4" applyAlignment="1" applyProtection="1">
      <alignment horizontal="center" wrapText="1"/>
      <protection hidden="1"/>
    </xf>
    <xf numFmtId="0" fontId="6" fillId="0" borderId="0" xfId="4" applyFont="1" applyAlignment="1" applyProtection="1">
      <alignment horizontal="center" wrapText="1"/>
      <protection hidden="1"/>
    </xf>
    <xf numFmtId="0" fontId="1" fillId="0" borderId="0" xfId="4" applyAlignment="1" applyProtection="1">
      <alignment horizontal="center"/>
      <protection hidden="1"/>
    </xf>
    <xf numFmtId="1" fontId="15" fillId="0" borderId="0" xfId="4" applyNumberFormat="1" applyFont="1" applyAlignment="1" applyProtection="1">
      <alignment horizontal="center"/>
      <protection hidden="1"/>
    </xf>
    <xf numFmtId="0" fontId="4" fillId="0" borderId="0" xfId="2" applyFont="1" applyAlignment="1" applyProtection="1">
      <alignment horizontal="center" textRotation="90" wrapText="1"/>
      <protection hidden="1"/>
    </xf>
    <xf numFmtId="0" fontId="1" fillId="0" borderId="0" xfId="4" applyAlignment="1" applyProtection="1">
      <alignment horizontal="center" vertical="center" wrapText="1"/>
      <protection hidden="1"/>
    </xf>
    <xf numFmtId="165" fontId="4" fillId="0" borderId="32" xfId="4" applyNumberFormat="1" applyFont="1" applyBorder="1" applyAlignment="1" applyProtection="1">
      <alignment horizontal="center" textRotation="90"/>
      <protection hidden="1"/>
    </xf>
    <xf numFmtId="0" fontId="1" fillId="0" borderId="0" xfId="4" applyAlignment="1" applyProtection="1">
      <alignment horizontal="center" textRotation="90" wrapText="1"/>
      <protection hidden="1"/>
    </xf>
    <xf numFmtId="0" fontId="1" fillId="0" borderId="0" xfId="4" applyAlignment="1" applyProtection="1">
      <alignment horizontal="center" textRotation="90"/>
      <protection hidden="1"/>
    </xf>
    <xf numFmtId="1" fontId="15" fillId="0" borderId="0" xfId="4" applyNumberFormat="1" applyFont="1" applyAlignment="1" applyProtection="1">
      <alignment horizontal="center" textRotation="90"/>
      <protection hidden="1"/>
    </xf>
    <xf numFmtId="169" fontId="15" fillId="0" borderId="0" xfId="4" applyNumberFormat="1" applyFont="1" applyAlignment="1" applyProtection="1">
      <alignment horizontal="center" textRotation="90"/>
      <protection hidden="1"/>
    </xf>
    <xf numFmtId="165" fontId="16" fillId="0" borderId="0" xfId="4" applyNumberFormat="1" applyFont="1" applyAlignment="1" applyProtection="1">
      <alignment horizontal="center" vertical="center"/>
      <protection hidden="1"/>
    </xf>
    <xf numFmtId="20" fontId="17" fillId="0" borderId="0" xfId="4" applyNumberFormat="1" applyFont="1" applyAlignment="1" applyProtection="1">
      <alignment horizontal="center" vertical="center"/>
      <protection hidden="1"/>
    </xf>
    <xf numFmtId="164" fontId="1" fillId="0" borderId="33" xfId="4" applyNumberFormat="1" applyBorder="1" applyAlignment="1" applyProtection="1">
      <alignment horizontal="center"/>
      <protection hidden="1"/>
    </xf>
    <xf numFmtId="164" fontId="1" fillId="0" borderId="34" xfId="4" applyNumberFormat="1" applyBorder="1" applyAlignment="1" applyProtection="1">
      <alignment horizontal="center"/>
      <protection hidden="1"/>
    </xf>
    <xf numFmtId="164" fontId="1" fillId="0" borderId="35" xfId="4" applyNumberFormat="1" applyBorder="1" applyAlignment="1" applyProtection="1">
      <alignment horizontal="center"/>
      <protection hidden="1"/>
    </xf>
    <xf numFmtId="0" fontId="1" fillId="0" borderId="33" xfId="4" applyBorder="1" applyAlignment="1" applyProtection="1">
      <alignment horizontal="center"/>
      <protection hidden="1"/>
    </xf>
    <xf numFmtId="0" fontId="1" fillId="0" borderId="34" xfId="4" applyBorder="1" applyAlignment="1" applyProtection="1">
      <alignment horizontal="center"/>
      <protection hidden="1"/>
    </xf>
    <xf numFmtId="0" fontId="1" fillId="0" borderId="35" xfId="4" applyBorder="1" applyAlignment="1" applyProtection="1">
      <alignment horizontal="center"/>
      <protection hidden="1"/>
    </xf>
    <xf numFmtId="164" fontId="1" fillId="0" borderId="0" xfId="4" applyNumberFormat="1" applyProtection="1">
      <protection hidden="1"/>
    </xf>
    <xf numFmtId="164" fontId="1" fillId="0" borderId="36" xfId="4" applyNumberFormat="1" applyBorder="1" applyAlignment="1" applyProtection="1">
      <alignment horizontal="center"/>
      <protection hidden="1"/>
    </xf>
    <xf numFmtId="164" fontId="1" fillId="0" borderId="22" xfId="4" applyNumberFormat="1" applyBorder="1" applyAlignment="1" applyProtection="1">
      <alignment horizontal="center"/>
      <protection hidden="1"/>
    </xf>
    <xf numFmtId="164" fontId="1" fillId="0" borderId="37" xfId="4" applyNumberFormat="1" applyBorder="1" applyAlignment="1" applyProtection="1">
      <alignment horizontal="center"/>
      <protection hidden="1"/>
    </xf>
    <xf numFmtId="0" fontId="1" fillId="0" borderId="36" xfId="4" applyBorder="1" applyAlignment="1" applyProtection="1">
      <alignment horizontal="center"/>
      <protection hidden="1"/>
    </xf>
    <xf numFmtId="0" fontId="1" fillId="0" borderId="22" xfId="4" applyBorder="1" applyAlignment="1" applyProtection="1">
      <alignment horizontal="center"/>
      <protection hidden="1"/>
    </xf>
    <xf numFmtId="0" fontId="1" fillId="0" borderId="37" xfId="4" applyBorder="1" applyAlignment="1" applyProtection="1">
      <alignment horizontal="center"/>
      <protection hidden="1"/>
    </xf>
    <xf numFmtId="164" fontId="1" fillId="0" borderId="38" xfId="4" applyNumberFormat="1" applyBorder="1" applyAlignment="1" applyProtection="1">
      <alignment horizontal="center"/>
      <protection hidden="1"/>
    </xf>
    <xf numFmtId="164" fontId="1" fillId="0" borderId="21" xfId="4" applyNumberFormat="1" applyBorder="1" applyAlignment="1" applyProtection="1">
      <alignment horizontal="center"/>
      <protection hidden="1"/>
    </xf>
    <xf numFmtId="164" fontId="1" fillId="0" borderId="39" xfId="4" applyNumberFormat="1" applyBorder="1" applyAlignment="1" applyProtection="1">
      <alignment horizontal="center"/>
      <protection hidden="1"/>
    </xf>
    <xf numFmtId="0" fontId="1" fillId="0" borderId="38" xfId="4" applyBorder="1" applyAlignment="1" applyProtection="1">
      <alignment horizontal="center"/>
      <protection hidden="1"/>
    </xf>
    <xf numFmtId="0" fontId="1" fillId="0" borderId="21" xfId="4" applyBorder="1" applyAlignment="1" applyProtection="1">
      <alignment horizontal="center"/>
      <protection hidden="1"/>
    </xf>
    <xf numFmtId="0" fontId="1" fillId="0" borderId="39" xfId="4" applyBorder="1" applyAlignment="1" applyProtection="1">
      <alignment horizontal="center"/>
      <protection hidden="1"/>
    </xf>
    <xf numFmtId="164" fontId="1" fillId="0" borderId="40" xfId="4" applyNumberFormat="1" applyBorder="1" applyAlignment="1" applyProtection="1">
      <alignment horizontal="center"/>
      <protection hidden="1"/>
    </xf>
    <xf numFmtId="164" fontId="1" fillId="0" borderId="41" xfId="4" applyNumberFormat="1" applyBorder="1" applyAlignment="1" applyProtection="1">
      <alignment horizontal="center"/>
      <protection hidden="1"/>
    </xf>
    <xf numFmtId="164" fontId="1" fillId="0" borderId="42" xfId="4" applyNumberFormat="1" applyBorder="1" applyAlignment="1" applyProtection="1">
      <alignment horizontal="center"/>
      <protection hidden="1"/>
    </xf>
    <xf numFmtId="0" fontId="1" fillId="0" borderId="40" xfId="4" applyBorder="1" applyAlignment="1" applyProtection="1">
      <alignment horizontal="center"/>
      <protection hidden="1"/>
    </xf>
    <xf numFmtId="0" fontId="1" fillId="0" borderId="41" xfId="4" applyBorder="1" applyAlignment="1" applyProtection="1">
      <alignment horizontal="center"/>
      <protection hidden="1"/>
    </xf>
    <xf numFmtId="0" fontId="1" fillId="0" borderId="42" xfId="4" applyBorder="1" applyAlignment="1" applyProtection="1">
      <alignment horizontal="center"/>
      <protection hidden="1"/>
    </xf>
    <xf numFmtId="164" fontId="1" fillId="0" borderId="43" xfId="4" applyNumberFormat="1" applyBorder="1" applyAlignment="1" applyProtection="1">
      <alignment horizontal="center"/>
      <protection hidden="1"/>
    </xf>
    <xf numFmtId="164" fontId="1" fillId="0" borderId="44" xfId="4" applyNumberFormat="1" applyBorder="1" applyAlignment="1" applyProtection="1">
      <alignment horizontal="center"/>
      <protection hidden="1"/>
    </xf>
    <xf numFmtId="164" fontId="1" fillId="0" borderId="45" xfId="4" applyNumberFormat="1" applyBorder="1" applyAlignment="1" applyProtection="1">
      <alignment horizontal="center"/>
      <protection hidden="1"/>
    </xf>
    <xf numFmtId="0" fontId="1" fillId="0" borderId="43" xfId="4" applyBorder="1" applyAlignment="1" applyProtection="1">
      <alignment horizontal="center"/>
      <protection hidden="1"/>
    </xf>
    <xf numFmtId="0" fontId="1" fillId="0" borderId="44" xfId="4" applyBorder="1" applyAlignment="1" applyProtection="1">
      <alignment horizontal="center"/>
      <protection hidden="1"/>
    </xf>
    <xf numFmtId="0" fontId="1" fillId="0" borderId="45" xfId="4" applyBorder="1" applyAlignment="1" applyProtection="1">
      <alignment horizontal="center"/>
      <protection hidden="1"/>
    </xf>
    <xf numFmtId="20" fontId="18" fillId="0" borderId="0" xfId="4" applyNumberFormat="1" applyFont="1" applyAlignment="1" applyProtection="1">
      <alignment horizontal="right" vertical="center"/>
      <protection hidden="1"/>
    </xf>
    <xf numFmtId="1" fontId="1" fillId="0" borderId="0" xfId="4" applyNumberFormat="1" applyAlignment="1" applyProtection="1">
      <alignment horizontal="center"/>
      <protection hidden="1"/>
    </xf>
    <xf numFmtId="2" fontId="1" fillId="0" borderId="0" xfId="4" applyNumberFormat="1" applyAlignment="1" applyProtection="1">
      <alignment horizontal="center"/>
      <protection hidden="1"/>
    </xf>
    <xf numFmtId="0" fontId="2" fillId="0" borderId="0" xfId="4" applyFont="1" applyAlignment="1" applyProtection="1">
      <alignment horizontal="right" vertical="center"/>
      <protection hidden="1"/>
    </xf>
    <xf numFmtId="0" fontId="23" fillId="0" borderId="0" xfId="4" applyFont="1" applyAlignment="1" applyProtection="1">
      <alignment horizontal="left" vertical="top"/>
      <protection hidden="1"/>
    </xf>
    <xf numFmtId="164" fontId="1" fillId="0" borderId="0" xfId="4" applyNumberFormat="1" applyAlignment="1" applyProtection="1">
      <alignment horizontal="center"/>
      <protection hidden="1"/>
    </xf>
    <xf numFmtId="0" fontId="1" fillId="0" borderId="0" xfId="4" applyProtection="1">
      <protection hidden="1"/>
    </xf>
    <xf numFmtId="164" fontId="13" fillId="0" borderId="0" xfId="2" applyNumberFormat="1" applyFont="1" applyProtection="1">
      <protection hidden="1"/>
    </xf>
    <xf numFmtId="0" fontId="1" fillId="0" borderId="0" xfId="4" applyAlignment="1" applyProtection="1">
      <alignment horizontal="center" vertical="top"/>
      <protection hidden="1"/>
    </xf>
    <xf numFmtId="164" fontId="1" fillId="0" borderId="0" xfId="4" applyNumberFormat="1" applyAlignment="1" applyProtection="1">
      <alignment horizontal="center" vertical="top"/>
      <protection hidden="1"/>
    </xf>
    <xf numFmtId="0" fontId="1" fillId="0" borderId="0" xfId="4" applyAlignment="1" applyProtection="1">
      <alignment vertical="top"/>
      <protection hidden="1"/>
    </xf>
    <xf numFmtId="0" fontId="21" fillId="0" borderId="0" xfId="2" applyFont="1" applyAlignment="1" applyProtection="1">
      <alignment horizontal="center"/>
      <protection hidden="1"/>
    </xf>
    <xf numFmtId="0" fontId="5" fillId="0" borderId="0" xfId="2" applyFont="1" applyAlignment="1" applyProtection="1">
      <alignment horizontal="center" vertical="center"/>
      <protection hidden="1"/>
    </xf>
    <xf numFmtId="1" fontId="3" fillId="0" borderId="0" xfId="2" applyNumberFormat="1" applyAlignment="1" applyProtection="1">
      <alignment horizontal="center"/>
      <protection hidden="1"/>
    </xf>
    <xf numFmtId="1" fontId="21" fillId="0" borderId="21" xfId="2" applyNumberFormat="1" applyFont="1" applyBorder="1" applyAlignment="1" applyProtection="1">
      <alignment horizontal="center" vertical="center"/>
      <protection hidden="1"/>
    </xf>
    <xf numFmtId="1" fontId="21" fillId="0" borderId="46" xfId="2" applyNumberFormat="1" applyFont="1" applyBorder="1" applyAlignment="1" applyProtection="1">
      <alignment horizontal="center" vertical="center"/>
      <protection hidden="1"/>
    </xf>
    <xf numFmtId="1" fontId="21" fillId="0" borderId="34" xfId="2" applyNumberFormat="1" applyFont="1" applyBorder="1" applyAlignment="1" applyProtection="1">
      <alignment horizontal="center" vertical="center"/>
      <protection hidden="1"/>
    </xf>
    <xf numFmtId="1" fontId="21" fillId="0" borderId="4" xfId="2" applyNumberFormat="1" applyFont="1" applyBorder="1" applyAlignment="1" applyProtection="1">
      <alignment horizontal="center" vertical="center"/>
      <protection hidden="1"/>
    </xf>
    <xf numFmtId="1" fontId="21" fillId="0" borderId="3" xfId="2" applyNumberFormat="1" applyFont="1" applyBorder="1" applyAlignment="1" applyProtection="1">
      <alignment horizontal="center" vertical="center"/>
      <protection hidden="1"/>
    </xf>
    <xf numFmtId="164" fontId="21" fillId="0" borderId="46" xfId="2" applyNumberFormat="1" applyFont="1" applyBorder="1" applyAlignment="1" applyProtection="1">
      <alignment horizontal="center" vertical="center"/>
      <protection hidden="1"/>
    </xf>
    <xf numFmtId="164" fontId="21" fillId="0" borderId="34" xfId="2" applyNumberFormat="1" applyFont="1" applyBorder="1" applyAlignment="1" applyProtection="1">
      <alignment horizontal="center" vertical="center"/>
      <protection hidden="1"/>
    </xf>
    <xf numFmtId="164" fontId="21" fillId="0" borderId="4" xfId="2" applyNumberFormat="1" applyFont="1" applyBorder="1" applyAlignment="1" applyProtection="1">
      <alignment horizontal="center" vertical="center"/>
      <protection hidden="1"/>
    </xf>
    <xf numFmtId="164" fontId="21" fillId="0" borderId="3" xfId="2" applyNumberFormat="1" applyFont="1" applyBorder="1" applyAlignment="1" applyProtection="1">
      <alignment horizontal="center" vertical="center"/>
      <protection hidden="1"/>
    </xf>
    <xf numFmtId="164" fontId="21" fillId="0" borderId="0" xfId="2" applyNumberFormat="1" applyFont="1" applyAlignment="1" applyProtection="1">
      <alignment horizontal="center" vertical="center"/>
      <protection hidden="1"/>
    </xf>
    <xf numFmtId="1" fontId="21" fillId="0" borderId="22" xfId="2" applyNumberFormat="1" applyFont="1" applyBorder="1" applyAlignment="1" applyProtection="1">
      <alignment horizontal="center" vertical="center"/>
      <protection hidden="1"/>
    </xf>
    <xf numFmtId="1" fontId="21" fillId="0" borderId="2" xfId="2" applyNumberFormat="1" applyFont="1" applyBorder="1" applyAlignment="1" applyProtection="1">
      <alignment horizontal="center" vertical="center"/>
      <protection hidden="1"/>
    </xf>
    <xf numFmtId="1" fontId="21" fillId="0" borderId="0" xfId="2" applyNumberFormat="1" applyFont="1" applyAlignment="1" applyProtection="1">
      <alignment horizontal="center" vertical="center"/>
      <protection hidden="1"/>
    </xf>
    <xf numFmtId="1" fontId="21" fillId="0" borderId="5" xfId="2" applyNumberFormat="1" applyFont="1" applyBorder="1" applyAlignment="1" applyProtection="1">
      <alignment horizontal="center" vertical="center"/>
      <protection hidden="1"/>
    </xf>
    <xf numFmtId="164" fontId="21" fillId="0" borderId="2" xfId="2" applyNumberFormat="1" applyFont="1" applyBorder="1" applyAlignment="1" applyProtection="1">
      <alignment horizontal="center" vertical="center"/>
      <protection hidden="1"/>
    </xf>
    <xf numFmtId="164" fontId="21" fillId="0" borderId="22" xfId="2" applyNumberFormat="1" applyFont="1" applyBorder="1" applyAlignment="1" applyProtection="1">
      <alignment horizontal="center" vertical="center"/>
      <protection hidden="1"/>
    </xf>
    <xf numFmtId="164" fontId="21" fillId="0" borderId="5" xfId="2" applyNumberFormat="1" applyFont="1" applyBorder="1" applyAlignment="1" applyProtection="1">
      <alignment horizontal="center" vertical="center"/>
      <protection hidden="1"/>
    </xf>
    <xf numFmtId="1" fontId="21" fillId="0" borderId="47" xfId="2" applyNumberFormat="1" applyFont="1" applyBorder="1" applyAlignment="1" applyProtection="1">
      <alignment horizontal="center" vertical="center"/>
      <protection hidden="1"/>
    </xf>
    <xf numFmtId="1" fontId="21" fillId="0" borderId="30" xfId="2" applyNumberFormat="1" applyFont="1" applyBorder="1" applyAlignment="1" applyProtection="1">
      <alignment horizontal="center" vertical="center"/>
      <protection hidden="1"/>
    </xf>
    <xf numFmtId="1" fontId="21" fillId="0" borderId="48" xfId="2" applyNumberFormat="1" applyFont="1" applyBorder="1" applyAlignment="1" applyProtection="1">
      <alignment horizontal="center" vertical="center"/>
      <protection hidden="1"/>
    </xf>
    <xf numFmtId="164" fontId="21" fillId="0" borderId="47" xfId="2" applyNumberFormat="1" applyFont="1" applyBorder="1" applyAlignment="1" applyProtection="1">
      <alignment horizontal="center" vertical="center"/>
      <protection hidden="1"/>
    </xf>
    <xf numFmtId="164" fontId="21" fillId="0" borderId="21" xfId="2" applyNumberFormat="1" applyFont="1" applyBorder="1" applyAlignment="1" applyProtection="1">
      <alignment horizontal="center" vertical="center"/>
      <protection hidden="1"/>
    </xf>
    <xf numFmtId="164" fontId="21" fillId="0" borderId="30" xfId="2" applyNumberFormat="1" applyFont="1" applyBorder="1" applyAlignment="1" applyProtection="1">
      <alignment horizontal="center" vertical="center"/>
      <protection hidden="1"/>
    </xf>
    <xf numFmtId="164" fontId="21" fillId="0" borderId="48" xfId="2" applyNumberFormat="1" applyFont="1" applyBorder="1" applyAlignment="1" applyProtection="1">
      <alignment horizontal="center" vertical="center"/>
      <protection hidden="1"/>
    </xf>
    <xf numFmtId="1" fontId="21" fillId="0" borderId="49" xfId="2" applyNumberFormat="1" applyFont="1" applyBorder="1" applyAlignment="1" applyProtection="1">
      <alignment horizontal="center" vertical="center"/>
      <protection hidden="1"/>
    </xf>
    <xf numFmtId="1" fontId="21" fillId="0" borderId="23" xfId="2" applyNumberFormat="1" applyFont="1" applyBorder="1" applyAlignment="1" applyProtection="1">
      <alignment horizontal="center" vertical="center"/>
      <protection hidden="1"/>
    </xf>
    <xf numFmtId="1" fontId="21" fillId="0" borderId="31" xfId="2" applyNumberFormat="1" applyFont="1" applyBorder="1" applyAlignment="1" applyProtection="1">
      <alignment horizontal="center" vertical="center"/>
      <protection hidden="1"/>
    </xf>
    <xf numFmtId="1" fontId="21" fillId="0" borderId="50" xfId="2" applyNumberFormat="1" applyFont="1" applyBorder="1" applyAlignment="1" applyProtection="1">
      <alignment horizontal="center" vertical="center"/>
      <protection hidden="1"/>
    </xf>
    <xf numFmtId="164" fontId="21" fillId="0" borderId="49" xfId="2" applyNumberFormat="1" applyFont="1" applyBorder="1" applyAlignment="1" applyProtection="1">
      <alignment horizontal="center" vertical="center"/>
      <protection hidden="1"/>
    </xf>
    <xf numFmtId="164" fontId="21" fillId="0" borderId="23" xfId="2" applyNumberFormat="1" applyFont="1" applyBorder="1" applyAlignment="1" applyProtection="1">
      <alignment horizontal="center" vertical="center"/>
      <protection hidden="1"/>
    </xf>
    <xf numFmtId="164" fontId="21" fillId="0" borderId="31" xfId="2" applyNumberFormat="1" applyFont="1" applyBorder="1" applyAlignment="1" applyProtection="1">
      <alignment horizontal="center" vertical="center"/>
      <protection hidden="1"/>
    </xf>
    <xf numFmtId="164" fontId="21" fillId="0" borderId="50" xfId="2" applyNumberFormat="1" applyFont="1" applyBorder="1" applyAlignment="1" applyProtection="1">
      <alignment horizontal="center" vertical="center"/>
      <protection hidden="1"/>
    </xf>
    <xf numFmtId="1" fontId="21" fillId="0" borderId="7" xfId="2" applyNumberFormat="1" applyFont="1" applyBorder="1" applyAlignment="1" applyProtection="1">
      <alignment horizontal="center" vertical="center"/>
      <protection hidden="1"/>
    </xf>
    <xf numFmtId="1" fontId="21" fillId="0" borderId="44" xfId="2" applyNumberFormat="1" applyFont="1" applyBorder="1" applyAlignment="1" applyProtection="1">
      <alignment horizontal="center" vertical="center"/>
      <protection hidden="1"/>
    </xf>
    <xf numFmtId="1" fontId="21" fillId="0" borderId="1" xfId="2" applyNumberFormat="1" applyFont="1" applyBorder="1" applyAlignment="1" applyProtection="1">
      <alignment horizontal="center" vertical="center"/>
      <protection hidden="1"/>
    </xf>
    <xf numFmtId="1" fontId="21" fillId="0" borderId="8" xfId="2" applyNumberFormat="1" applyFont="1" applyBorder="1" applyAlignment="1" applyProtection="1">
      <alignment horizontal="center" vertical="center"/>
      <protection hidden="1"/>
    </xf>
    <xf numFmtId="164" fontId="21" fillId="0" borderId="7" xfId="2" applyNumberFormat="1" applyFont="1" applyBorder="1" applyAlignment="1" applyProtection="1">
      <alignment horizontal="center" vertical="center"/>
      <protection hidden="1"/>
    </xf>
    <xf numFmtId="164" fontId="21" fillId="0" borderId="44" xfId="2" applyNumberFormat="1" applyFont="1" applyBorder="1" applyAlignment="1" applyProtection="1">
      <alignment horizontal="center" vertical="center"/>
      <protection hidden="1"/>
    </xf>
    <xf numFmtId="164" fontId="21" fillId="0" borderId="1" xfId="2" applyNumberFormat="1" applyFont="1" applyBorder="1" applyAlignment="1" applyProtection="1">
      <alignment horizontal="center" vertical="center"/>
      <protection hidden="1"/>
    </xf>
    <xf numFmtId="164" fontId="21" fillId="0" borderId="8" xfId="2" applyNumberFormat="1" applyFont="1" applyBorder="1" applyAlignment="1" applyProtection="1">
      <alignment horizontal="center" vertical="center"/>
      <protection hidden="1"/>
    </xf>
    <xf numFmtId="1" fontId="18" fillId="0" borderId="32" xfId="2" applyNumberFormat="1" applyFont="1" applyBorder="1" applyAlignment="1" applyProtection="1">
      <alignment horizontal="center"/>
      <protection hidden="1"/>
    </xf>
    <xf numFmtId="1" fontId="13" fillId="0" borderId="0" xfId="2" applyNumberFormat="1" applyFont="1" applyAlignment="1" applyProtection="1">
      <alignment horizontal="left"/>
      <protection hidden="1"/>
    </xf>
    <xf numFmtId="1" fontId="3" fillId="0" borderId="0" xfId="1" applyNumberFormat="1" applyFont="1" applyAlignment="1" applyProtection="1">
      <alignment horizontal="center"/>
      <protection hidden="1"/>
    </xf>
    <xf numFmtId="0" fontId="3" fillId="0" borderId="0" xfId="2" applyAlignment="1" applyProtection="1">
      <alignment horizontal="right"/>
      <protection hidden="1"/>
    </xf>
    <xf numFmtId="0" fontId="6" fillId="0" borderId="0" xfId="2" applyFont="1" applyAlignment="1" applyProtection="1">
      <alignment horizontal="left"/>
      <protection hidden="1"/>
    </xf>
    <xf numFmtId="0" fontId="7" fillId="0" borderId="11" xfId="0" applyFont="1" applyBorder="1" applyAlignment="1" applyProtection="1">
      <alignment horizontal="center" vertical="center"/>
      <protection hidden="1"/>
    </xf>
    <xf numFmtId="0" fontId="7" fillId="0" borderId="14" xfId="2" applyFont="1" applyBorder="1" applyAlignment="1" applyProtection="1">
      <alignment horizontal="center" vertical="center"/>
      <protection hidden="1"/>
    </xf>
    <xf numFmtId="167" fontId="7" fillId="0" borderId="14" xfId="2" applyNumberFormat="1" applyFont="1" applyBorder="1" applyAlignment="1" applyProtection="1">
      <alignment horizontal="center" vertical="center"/>
      <protection hidden="1"/>
    </xf>
    <xf numFmtId="9" fontId="10" fillId="0" borderId="0" xfId="1" applyFont="1" applyBorder="1" applyAlignment="1" applyProtection="1">
      <alignment horizontal="left"/>
      <protection hidden="1"/>
    </xf>
    <xf numFmtId="0" fontId="11" fillId="0" borderId="0" xfId="2" applyFont="1" applyAlignment="1" applyProtection="1">
      <alignment horizontal="left"/>
      <protection hidden="1"/>
    </xf>
    <xf numFmtId="1" fontId="25" fillId="0" borderId="0" xfId="2" applyNumberFormat="1" applyFont="1" applyAlignment="1" applyProtection="1">
      <alignment horizontal="left"/>
      <protection hidden="1"/>
    </xf>
    <xf numFmtId="3" fontId="12" fillId="0" borderId="0" xfId="2" applyNumberFormat="1" applyFont="1" applyAlignment="1" applyProtection="1">
      <alignment horizontal="left"/>
      <protection hidden="1"/>
    </xf>
    <xf numFmtId="0" fontId="12" fillId="0" borderId="0" xfId="2" applyFont="1" applyAlignment="1" applyProtection="1">
      <alignment horizontal="left"/>
      <protection hidden="1"/>
    </xf>
    <xf numFmtId="0" fontId="8" fillId="0" borderId="0" xfId="2" applyFont="1" applyAlignment="1" applyProtection="1">
      <alignment horizontal="left"/>
      <protection hidden="1"/>
    </xf>
    <xf numFmtId="0" fontId="23" fillId="0" borderId="0" xfId="2" applyFont="1" applyAlignment="1" applyProtection="1">
      <alignment horizontal="left"/>
      <protection hidden="1"/>
    </xf>
    <xf numFmtId="0" fontId="6" fillId="0" borderId="0" xfId="2" applyFont="1" applyProtection="1">
      <protection hidden="1"/>
    </xf>
    <xf numFmtId="0" fontId="18" fillId="0" borderId="0" xfId="2" applyFont="1" applyProtection="1">
      <protection hidden="1"/>
    </xf>
    <xf numFmtId="0" fontId="6" fillId="0" borderId="0" xfId="2" applyFont="1" applyAlignment="1" applyProtection="1">
      <alignment horizontal="center" vertical="center"/>
      <protection hidden="1"/>
    </xf>
    <xf numFmtId="170" fontId="0" fillId="0" borderId="0" xfId="1" applyNumberFormat="1" applyFont="1" applyBorder="1" applyAlignment="1" applyProtection="1">
      <alignment horizontal="right"/>
      <protection hidden="1"/>
    </xf>
    <xf numFmtId="171" fontId="7" fillId="0" borderId="14" xfId="2" applyNumberFormat="1" applyFont="1" applyBorder="1" applyAlignment="1" applyProtection="1">
      <alignment horizontal="center" vertical="center"/>
      <protection hidden="1"/>
    </xf>
    <xf numFmtId="167" fontId="7" fillId="0" borderId="86" xfId="2" applyNumberFormat="1" applyFont="1" applyBorder="1" applyAlignment="1" applyProtection="1">
      <alignment horizontal="center" vertical="center"/>
      <protection hidden="1"/>
    </xf>
    <xf numFmtId="167" fontId="10" fillId="0" borderId="11" xfId="2" applyNumberFormat="1" applyFont="1" applyBorder="1" applyAlignment="1" applyProtection="1">
      <alignment horizontal="right" vertical="center"/>
      <protection hidden="1"/>
    </xf>
    <xf numFmtId="167" fontId="10" fillId="0" borderId="19" xfId="2" applyNumberFormat="1" applyFont="1" applyBorder="1" applyAlignment="1" applyProtection="1">
      <alignment horizontal="right" vertical="center"/>
      <protection hidden="1"/>
    </xf>
    <xf numFmtId="0" fontId="7" fillId="0" borderId="86" xfId="2" applyFont="1" applyBorder="1" applyAlignment="1" applyProtection="1">
      <alignment horizontal="center" vertical="center"/>
      <protection hidden="1"/>
    </xf>
    <xf numFmtId="0" fontId="26" fillId="0" borderId="0" xfId="2" applyFont="1" applyProtection="1">
      <protection hidden="1"/>
    </xf>
    <xf numFmtId="0" fontId="21" fillId="0" borderId="0" xfId="2" quotePrefix="1" applyFont="1" applyProtection="1">
      <protection hidden="1"/>
    </xf>
    <xf numFmtId="0" fontId="21" fillId="0" borderId="0" xfId="2" applyFont="1" applyProtection="1">
      <protection hidden="1"/>
    </xf>
    <xf numFmtId="0" fontId="28" fillId="0" borderId="0" xfId="2" applyFont="1" applyProtection="1">
      <protection hidden="1"/>
    </xf>
    <xf numFmtId="167" fontId="18" fillId="0" borderId="0" xfId="2" applyNumberFormat="1" applyFont="1" applyAlignment="1" applyProtection="1">
      <alignment horizontal="left"/>
      <protection hidden="1"/>
    </xf>
    <xf numFmtId="9" fontId="8" fillId="0" borderId="0" xfId="3" applyFont="1" applyAlignment="1" applyProtection="1">
      <alignment horizontal="left"/>
      <protection hidden="1"/>
    </xf>
    <xf numFmtId="0" fontId="18" fillId="0" borderId="0" xfId="2" applyFont="1" applyAlignment="1" applyProtection="1">
      <alignment horizontal="left"/>
      <protection hidden="1"/>
    </xf>
    <xf numFmtId="0" fontId="14" fillId="0" borderId="0" xfId="2" applyFont="1" applyAlignment="1" applyProtection="1">
      <alignment horizontal="left" vertical="center"/>
      <protection hidden="1"/>
    </xf>
    <xf numFmtId="1" fontId="14" fillId="0" borderId="0" xfId="2" applyNumberFormat="1" applyFont="1" applyAlignment="1" applyProtection="1">
      <alignment horizontal="right" vertical="center"/>
      <protection hidden="1"/>
    </xf>
    <xf numFmtId="0" fontId="27" fillId="0" borderId="0" xfId="2" applyFont="1" applyAlignment="1" applyProtection="1">
      <alignment horizontal="left"/>
      <protection hidden="1"/>
    </xf>
    <xf numFmtId="0" fontId="26" fillId="0" borderId="0" xfId="2" applyFont="1" applyAlignment="1" applyProtection="1">
      <alignment horizontal="left"/>
      <protection hidden="1"/>
    </xf>
    <xf numFmtId="0" fontId="14" fillId="0" borderId="0" xfId="2" applyFont="1" applyAlignment="1" applyProtection="1">
      <alignment horizontal="left"/>
      <protection hidden="1"/>
    </xf>
    <xf numFmtId="0" fontId="0" fillId="0" borderId="0" xfId="0" applyAlignment="1" applyProtection="1">
      <alignment horizontal="left"/>
      <protection hidden="1"/>
    </xf>
    <xf numFmtId="0" fontId="0" fillId="0" borderId="31" xfId="0" applyBorder="1" applyProtection="1">
      <protection hidden="1"/>
    </xf>
    <xf numFmtId="0" fontId="0" fillId="0" borderId="31" xfId="0" applyBorder="1" applyAlignment="1" applyProtection="1">
      <alignment horizontal="left"/>
      <protection hidden="1"/>
    </xf>
    <xf numFmtId="0" fontId="4" fillId="0" borderId="0" xfId="2" applyFont="1" applyAlignment="1" applyProtection="1">
      <alignment horizontal="right" textRotation="90" wrapText="1"/>
      <protection hidden="1"/>
    </xf>
    <xf numFmtId="171" fontId="7" fillId="0" borderId="56" xfId="2" applyNumberFormat="1" applyFont="1" applyBorder="1" applyAlignment="1" applyProtection="1">
      <alignment horizontal="center" vertical="center"/>
      <protection hidden="1"/>
    </xf>
    <xf numFmtId="0" fontId="29" fillId="0" borderId="0" xfId="2" applyFont="1" applyAlignment="1" applyProtection="1">
      <alignment horizontal="right" vertical="top"/>
      <protection hidden="1"/>
    </xf>
    <xf numFmtId="172" fontId="29" fillId="0" borderId="0" xfId="2" applyNumberFormat="1" applyFont="1" applyAlignment="1" applyProtection="1">
      <alignment horizontal="right" vertical="top"/>
      <protection hidden="1"/>
    </xf>
    <xf numFmtId="3" fontId="14" fillId="0" borderId="0" xfId="2" applyNumberFormat="1" applyFont="1" applyAlignment="1" applyProtection="1">
      <alignment horizontal="left" vertical="center"/>
      <protection hidden="1"/>
    </xf>
    <xf numFmtId="168" fontId="14" fillId="0" borderId="0" xfId="2" applyNumberFormat="1" applyFont="1" applyAlignment="1" applyProtection="1">
      <alignment horizontal="left" vertical="center"/>
      <protection hidden="1"/>
    </xf>
    <xf numFmtId="1" fontId="14" fillId="0" borderId="0" xfId="2" applyNumberFormat="1" applyFont="1" applyAlignment="1" applyProtection="1">
      <alignment horizontal="left" vertical="center"/>
      <protection hidden="1"/>
    </xf>
    <xf numFmtId="0" fontId="6" fillId="0" borderId="0" xfId="2" applyFont="1" applyAlignment="1" applyProtection="1">
      <alignment horizontal="left" vertical="center"/>
      <protection hidden="1"/>
    </xf>
    <xf numFmtId="0" fontId="28" fillId="3" borderId="46" xfId="2" applyFont="1" applyFill="1" applyBorder="1" applyAlignment="1" applyProtection="1">
      <alignment vertical="center"/>
      <protection hidden="1"/>
    </xf>
    <xf numFmtId="167" fontId="10" fillId="3" borderId="65" xfId="2" applyNumberFormat="1" applyFont="1" applyFill="1" applyBorder="1" applyAlignment="1" applyProtection="1">
      <alignment horizontal="left" vertical="center"/>
      <protection hidden="1"/>
    </xf>
    <xf numFmtId="0" fontId="18" fillId="4" borderId="9" xfId="2" applyFont="1" applyFill="1" applyBorder="1" applyAlignment="1" applyProtection="1">
      <alignment vertical="center"/>
      <protection hidden="1"/>
    </xf>
    <xf numFmtId="0" fontId="6" fillId="4" borderId="10" xfId="2" applyFont="1" applyFill="1" applyBorder="1" applyProtection="1">
      <protection hidden="1"/>
    </xf>
    <xf numFmtId="0" fontId="18" fillId="4" borderId="13" xfId="2" applyFont="1" applyFill="1" applyBorder="1" applyAlignment="1" applyProtection="1">
      <alignment vertical="center"/>
      <protection hidden="1"/>
    </xf>
    <xf numFmtId="0" fontId="6" fillId="4" borderId="0" xfId="2" applyFont="1" applyFill="1" applyProtection="1">
      <protection hidden="1"/>
    </xf>
    <xf numFmtId="0" fontId="12" fillId="4" borderId="0" xfId="2" applyFont="1" applyFill="1" applyAlignment="1" applyProtection="1">
      <alignment horizontal="right" vertical="center"/>
      <protection hidden="1"/>
    </xf>
    <xf numFmtId="0" fontId="18" fillId="4" borderId="17" xfId="2" applyFont="1" applyFill="1" applyBorder="1" applyAlignment="1" applyProtection="1">
      <alignment vertical="center"/>
      <protection hidden="1"/>
    </xf>
    <xf numFmtId="0" fontId="6" fillId="4" borderId="18" xfId="2" applyFont="1" applyFill="1" applyBorder="1" applyProtection="1">
      <protection hidden="1"/>
    </xf>
    <xf numFmtId="167" fontId="26" fillId="4" borderId="15" xfId="2" applyNumberFormat="1" applyFont="1" applyFill="1" applyBorder="1" applyAlignment="1" applyProtection="1">
      <alignment horizontal="left" vertical="center"/>
      <protection hidden="1"/>
    </xf>
    <xf numFmtId="0" fontId="8" fillId="0" borderId="0" xfId="2" applyFont="1" applyAlignment="1" applyProtection="1">
      <alignment horizontal="right" wrapText="1"/>
      <protection hidden="1"/>
    </xf>
    <xf numFmtId="16" fontId="7" fillId="0" borderId="14" xfId="2" applyNumberFormat="1" applyFont="1" applyBorder="1" applyAlignment="1" applyProtection="1">
      <alignment horizontal="center" vertical="center" wrapText="1"/>
      <protection hidden="1"/>
    </xf>
    <xf numFmtId="167" fontId="7" fillId="0" borderId="87" xfId="2" applyNumberFormat="1" applyFont="1" applyBorder="1" applyAlignment="1" applyProtection="1">
      <alignment horizontal="center" vertical="center" wrapText="1"/>
      <protection hidden="1"/>
    </xf>
    <xf numFmtId="0" fontId="6" fillId="0" borderId="0" xfId="2" applyFont="1" applyAlignment="1" applyProtection="1">
      <alignment horizontal="left" vertical="top" wrapText="1"/>
      <protection hidden="1"/>
    </xf>
    <xf numFmtId="0" fontId="6" fillId="0" borderId="30" xfId="2" applyFont="1" applyBorder="1" applyAlignment="1" applyProtection="1">
      <alignment horizontal="left"/>
      <protection hidden="1"/>
    </xf>
    <xf numFmtId="0" fontId="6" fillId="0" borderId="31" xfId="2" applyFont="1" applyBorder="1" applyAlignment="1" applyProtection="1">
      <alignment horizontal="left"/>
      <protection hidden="1"/>
    </xf>
    <xf numFmtId="167" fontId="14" fillId="4" borderId="12" xfId="2" applyNumberFormat="1" applyFont="1" applyFill="1" applyBorder="1" applyAlignment="1" applyProtection="1">
      <alignment horizontal="right" vertical="center"/>
      <protection hidden="1"/>
    </xf>
    <xf numFmtId="167" fontId="14" fillId="4" borderId="15" xfId="2" applyNumberFormat="1" applyFont="1" applyFill="1" applyBorder="1" applyAlignment="1" applyProtection="1">
      <alignment horizontal="right" vertical="center"/>
      <protection hidden="1"/>
    </xf>
    <xf numFmtId="0" fontId="19" fillId="4" borderId="20" xfId="2" applyFont="1" applyFill="1" applyBorder="1" applyAlignment="1" applyProtection="1">
      <alignment horizontal="right" vertical="center"/>
      <protection hidden="1"/>
    </xf>
    <xf numFmtId="164" fontId="3" fillId="0" borderId="0" xfId="2" applyNumberFormat="1" applyAlignment="1" applyProtection="1">
      <alignment horizontal="center"/>
      <protection hidden="1"/>
    </xf>
    <xf numFmtId="0" fontId="6" fillId="0" borderId="0" xfId="2" applyFont="1" applyAlignment="1" applyProtection="1">
      <alignment horizontal="right"/>
      <protection hidden="1"/>
    </xf>
    <xf numFmtId="0" fontId="21" fillId="0" borderId="0" xfId="2" applyFont="1" applyAlignment="1" applyProtection="1">
      <alignment horizontal="right"/>
      <protection hidden="1"/>
    </xf>
    <xf numFmtId="0" fontId="21" fillId="0" borderId="0" xfId="2" quotePrefix="1" applyFont="1" applyAlignment="1" applyProtection="1">
      <alignment horizontal="right"/>
      <protection hidden="1"/>
    </xf>
    <xf numFmtId="0" fontId="23" fillId="0" borderId="0" xfId="2" applyFont="1" applyAlignment="1" applyProtection="1">
      <alignment horizontal="right"/>
      <protection hidden="1"/>
    </xf>
    <xf numFmtId="0" fontId="14" fillId="0" borderId="0" xfId="2" applyFont="1" applyAlignment="1" applyProtection="1">
      <alignment horizontal="right" vertical="center"/>
      <protection hidden="1"/>
    </xf>
    <xf numFmtId="168" fontId="23" fillId="0" borderId="0" xfId="2" applyNumberFormat="1" applyFont="1" applyAlignment="1" applyProtection="1">
      <alignment horizontal="right"/>
      <protection hidden="1"/>
    </xf>
    <xf numFmtId="0" fontId="8" fillId="0" borderId="0" xfId="2" applyFont="1" applyAlignment="1" applyProtection="1">
      <alignment horizontal="right"/>
      <protection hidden="1"/>
    </xf>
    <xf numFmtId="0" fontId="6" fillId="0" borderId="0" xfId="2" applyFont="1" applyAlignment="1" applyProtection="1">
      <alignment vertical="center" wrapText="1"/>
      <protection hidden="1"/>
    </xf>
    <xf numFmtId="0" fontId="6" fillId="0" borderId="0" xfId="2" applyFont="1" applyAlignment="1" applyProtection="1">
      <alignment horizontal="center" vertical="center" wrapText="1"/>
      <protection hidden="1"/>
    </xf>
    <xf numFmtId="0" fontId="9" fillId="0" borderId="0" xfId="2" applyFont="1" applyAlignment="1" applyProtection="1">
      <alignment vertical="center" textRotation="90"/>
      <protection hidden="1"/>
    </xf>
    <xf numFmtId="0" fontId="6" fillId="0" borderId="21" xfId="2" applyFont="1" applyBorder="1" applyAlignment="1" applyProtection="1">
      <alignment horizontal="center" vertical="center"/>
      <protection hidden="1"/>
    </xf>
    <xf numFmtId="0" fontId="6" fillId="0" borderId="22" xfId="2" applyFont="1" applyBorder="1" applyAlignment="1" applyProtection="1">
      <alignment horizontal="center" vertical="center"/>
      <protection hidden="1"/>
    </xf>
    <xf numFmtId="0" fontId="6" fillId="0" borderId="23" xfId="2" applyFont="1" applyBorder="1" applyAlignment="1" applyProtection="1">
      <alignment horizontal="center" vertical="center"/>
      <protection hidden="1"/>
    </xf>
    <xf numFmtId="0" fontId="6" fillId="0" borderId="32" xfId="2" applyFont="1" applyBorder="1" applyAlignment="1" applyProtection="1">
      <alignment horizontal="center" vertical="center"/>
      <protection hidden="1"/>
    </xf>
    <xf numFmtId="0" fontId="6" fillId="0" borderId="57" xfId="2" applyFont="1" applyBorder="1" applyAlignment="1" applyProtection="1">
      <alignment horizontal="center" vertical="center"/>
      <protection hidden="1"/>
    </xf>
    <xf numFmtId="0" fontId="6" fillId="0" borderId="52" xfId="2" applyFont="1" applyBorder="1" applyAlignment="1" applyProtection="1">
      <alignment horizontal="center" vertical="center"/>
      <protection hidden="1"/>
    </xf>
    <xf numFmtId="0" fontId="6" fillId="0" borderId="59" xfId="2" applyFont="1" applyBorder="1" applyAlignment="1" applyProtection="1">
      <alignment horizontal="center" vertical="center"/>
      <protection hidden="1"/>
    </xf>
    <xf numFmtId="0" fontId="30" fillId="0" borderId="22" xfId="2" applyFont="1" applyBorder="1" applyAlignment="1" applyProtection="1">
      <alignment horizontal="center" vertical="center"/>
      <protection hidden="1"/>
    </xf>
    <xf numFmtId="1" fontId="30" fillId="0" borderId="32" xfId="2" applyNumberFormat="1" applyFont="1" applyBorder="1" applyAlignment="1" applyProtection="1">
      <alignment horizontal="center" vertical="center"/>
      <protection hidden="1"/>
    </xf>
    <xf numFmtId="2" fontId="30" fillId="0" borderId="32" xfId="2" applyNumberFormat="1" applyFont="1" applyBorder="1" applyAlignment="1" applyProtection="1">
      <alignment horizontal="center" vertical="center"/>
      <protection hidden="1"/>
    </xf>
    <xf numFmtId="0" fontId="26" fillId="0" borderId="0" xfId="2" applyFont="1" applyAlignment="1" applyProtection="1">
      <alignment horizontal="center" wrapText="1"/>
      <protection hidden="1"/>
    </xf>
    <xf numFmtId="0" fontId="30" fillId="0" borderId="0" xfId="2" applyFont="1" applyAlignment="1" applyProtection="1">
      <alignment horizontal="center" vertical="center"/>
      <protection hidden="1"/>
    </xf>
    <xf numFmtId="0" fontId="26" fillId="0" borderId="0" xfId="2" applyFont="1" applyAlignment="1" applyProtection="1">
      <alignment wrapText="1"/>
      <protection hidden="1"/>
    </xf>
    <xf numFmtId="0" fontId="6" fillId="0" borderId="58" xfId="2" applyFont="1" applyBorder="1" applyAlignment="1" applyProtection="1">
      <alignment horizontal="center" vertical="center"/>
      <protection hidden="1"/>
    </xf>
    <xf numFmtId="164" fontId="12" fillId="0" borderId="33" xfId="2" applyNumberFormat="1" applyFont="1" applyBorder="1" applyAlignment="1" applyProtection="1">
      <alignment horizontal="center" vertical="center"/>
      <protection hidden="1"/>
    </xf>
    <xf numFmtId="164" fontId="12" fillId="0" borderId="3" xfId="2" applyNumberFormat="1" applyFont="1" applyBorder="1" applyAlignment="1" applyProtection="1">
      <alignment horizontal="center" vertical="center"/>
      <protection hidden="1"/>
    </xf>
    <xf numFmtId="164" fontId="12" fillId="0" borderId="36" xfId="2" applyNumberFormat="1" applyFont="1" applyBorder="1" applyAlignment="1" applyProtection="1">
      <alignment horizontal="center" vertical="center"/>
      <protection hidden="1"/>
    </xf>
    <xf numFmtId="164" fontId="12" fillId="0" borderId="5" xfId="2" applyNumberFormat="1" applyFont="1" applyBorder="1" applyAlignment="1" applyProtection="1">
      <alignment horizontal="center" vertical="center"/>
      <protection hidden="1"/>
    </xf>
    <xf numFmtId="164" fontId="12" fillId="0" borderId="43" xfId="2" applyNumberFormat="1" applyFont="1" applyBorder="1" applyAlignment="1" applyProtection="1">
      <alignment horizontal="center" vertical="center"/>
      <protection hidden="1"/>
    </xf>
    <xf numFmtId="164" fontId="12" fillId="0" borderId="8" xfId="2" applyNumberFormat="1" applyFont="1" applyBorder="1" applyAlignment="1" applyProtection="1">
      <alignment horizontal="center" vertical="center"/>
      <protection hidden="1"/>
    </xf>
    <xf numFmtId="164" fontId="32" fillId="0" borderId="58" xfId="2" applyNumberFormat="1" applyFont="1" applyBorder="1" applyAlignment="1" applyProtection="1">
      <alignment horizontal="center" vertical="center"/>
      <protection hidden="1"/>
    </xf>
    <xf numFmtId="0" fontId="33" fillId="0" borderId="0" xfId="2" applyFont="1" applyAlignment="1" applyProtection="1">
      <alignment horizontal="center" vertical="center"/>
      <protection hidden="1"/>
    </xf>
    <xf numFmtId="164" fontId="34" fillId="0" borderId="53" xfId="2" applyNumberFormat="1" applyFont="1" applyBorder="1" applyAlignment="1" applyProtection="1">
      <alignment horizontal="center" vertical="center"/>
      <protection hidden="1"/>
    </xf>
    <xf numFmtId="164" fontId="34" fillId="0" borderId="58" xfId="2" applyNumberFormat="1" applyFont="1" applyBorder="1" applyAlignment="1" applyProtection="1">
      <alignment horizontal="center" vertical="center"/>
      <protection hidden="1"/>
    </xf>
    <xf numFmtId="164" fontId="34" fillId="0" borderId="60" xfId="2" applyNumberFormat="1" applyFont="1" applyBorder="1" applyAlignment="1" applyProtection="1">
      <alignment horizontal="center" vertical="center"/>
      <protection hidden="1"/>
    </xf>
    <xf numFmtId="0" fontId="35" fillId="0" borderId="53" xfId="2" applyFont="1" applyBorder="1" applyAlignment="1" applyProtection="1">
      <alignment horizontal="center" vertical="center"/>
      <protection hidden="1"/>
    </xf>
    <xf numFmtId="0" fontId="35" fillId="0" borderId="30" xfId="2" applyFont="1" applyBorder="1" applyAlignment="1" applyProtection="1">
      <alignment horizontal="center" vertical="center"/>
      <protection hidden="1"/>
    </xf>
    <xf numFmtId="0" fontId="35" fillId="0" borderId="58" xfId="2" applyFont="1" applyBorder="1" applyAlignment="1" applyProtection="1">
      <alignment horizontal="center" vertical="center"/>
      <protection hidden="1"/>
    </xf>
    <xf numFmtId="0" fontId="35" fillId="0" borderId="0" xfId="2" applyFont="1" applyAlignment="1" applyProtection="1">
      <alignment horizontal="center" vertical="center"/>
      <protection hidden="1"/>
    </xf>
    <xf numFmtId="0" fontId="35" fillId="0" borderId="60" xfId="2" applyFont="1" applyBorder="1" applyAlignment="1" applyProtection="1">
      <alignment horizontal="center" vertical="center"/>
      <protection hidden="1"/>
    </xf>
    <xf numFmtId="0" fontId="35" fillId="0" borderId="31" xfId="2" applyFont="1" applyBorder="1" applyAlignment="1" applyProtection="1">
      <alignment horizontal="center" vertical="center"/>
      <protection hidden="1"/>
    </xf>
    <xf numFmtId="0" fontId="35" fillId="0" borderId="32" xfId="2" applyFont="1" applyBorder="1" applyAlignment="1" applyProtection="1">
      <alignment horizontal="center" vertical="center"/>
      <protection hidden="1"/>
    </xf>
    <xf numFmtId="164" fontId="12" fillId="0" borderId="90" xfId="2" applyNumberFormat="1" applyFont="1" applyBorder="1" applyAlignment="1" applyProtection="1">
      <alignment horizontal="center" vertical="center"/>
      <protection hidden="1"/>
    </xf>
    <xf numFmtId="164" fontId="34" fillId="0" borderId="32" xfId="2" applyNumberFormat="1" applyFont="1" applyBorder="1" applyAlignment="1" applyProtection="1">
      <alignment horizontal="center" vertical="center"/>
      <protection hidden="1"/>
    </xf>
    <xf numFmtId="164" fontId="32" fillId="0" borderId="53" xfId="2" applyNumberFormat="1" applyFont="1" applyBorder="1" applyAlignment="1" applyProtection="1">
      <alignment horizontal="center" vertical="center"/>
      <protection hidden="1"/>
    </xf>
    <xf numFmtId="164" fontId="32" fillId="0" borderId="60" xfId="2" applyNumberFormat="1" applyFont="1" applyBorder="1" applyAlignment="1" applyProtection="1">
      <alignment horizontal="center" vertical="center"/>
      <protection hidden="1"/>
    </xf>
    <xf numFmtId="164" fontId="32" fillId="0" borderId="0" xfId="2" applyNumberFormat="1" applyFont="1" applyAlignment="1" applyProtection="1">
      <alignment horizontal="center" vertical="center"/>
      <protection hidden="1"/>
    </xf>
    <xf numFmtId="164" fontId="32" fillId="0" borderId="26" xfId="2" applyNumberFormat="1" applyFont="1" applyBorder="1" applyAlignment="1" applyProtection="1">
      <alignment horizontal="center" vertical="center"/>
      <protection hidden="1"/>
    </xf>
    <xf numFmtId="164" fontId="34" fillId="0" borderId="26" xfId="2" applyNumberFormat="1" applyFont="1" applyBorder="1" applyAlignment="1" applyProtection="1">
      <alignment horizontal="center" vertical="center"/>
      <protection hidden="1"/>
    </xf>
    <xf numFmtId="0" fontId="35" fillId="0" borderId="26" xfId="2" applyFont="1" applyBorder="1" applyAlignment="1" applyProtection="1">
      <alignment horizontal="center" vertical="center"/>
      <protection hidden="1"/>
    </xf>
    <xf numFmtId="164" fontId="12" fillId="0" borderId="91" xfId="2" applyNumberFormat="1" applyFont="1" applyBorder="1" applyAlignment="1" applyProtection="1">
      <alignment horizontal="center" vertical="center"/>
      <protection hidden="1"/>
    </xf>
    <xf numFmtId="164" fontId="31" fillId="0" borderId="33" xfId="2" applyNumberFormat="1" applyFont="1" applyBorder="1" applyAlignment="1" applyProtection="1">
      <alignment horizontal="center" vertical="center"/>
      <protection hidden="1"/>
    </xf>
    <xf numFmtId="164" fontId="31" fillId="0" borderId="35" xfId="2" applyNumberFormat="1" applyFont="1" applyBorder="1" applyAlignment="1" applyProtection="1">
      <alignment horizontal="center" vertical="center"/>
      <protection hidden="1"/>
    </xf>
    <xf numFmtId="164" fontId="31" fillId="0" borderId="36" xfId="2" applyNumberFormat="1" applyFont="1" applyBorder="1" applyAlignment="1" applyProtection="1">
      <alignment horizontal="center" vertical="center"/>
      <protection hidden="1"/>
    </xf>
    <xf numFmtId="164" fontId="31" fillId="0" borderId="37" xfId="2" applyNumberFormat="1" applyFont="1" applyBorder="1" applyAlignment="1" applyProtection="1">
      <alignment horizontal="center" vertical="center"/>
      <protection hidden="1"/>
    </xf>
    <xf numFmtId="164" fontId="31" fillId="0" borderId="43" xfId="2" applyNumberFormat="1" applyFont="1" applyBorder="1" applyAlignment="1" applyProtection="1">
      <alignment horizontal="center" vertical="center"/>
      <protection hidden="1"/>
    </xf>
    <xf numFmtId="164" fontId="31" fillId="0" borderId="45" xfId="2" applyNumberFormat="1" applyFont="1" applyBorder="1" applyAlignment="1" applyProtection="1">
      <alignment horizontal="center" vertical="center"/>
      <protection hidden="1"/>
    </xf>
    <xf numFmtId="164" fontId="31" fillId="0" borderId="90" xfId="2" applyNumberFormat="1" applyFont="1" applyBorder="1" applyAlignment="1" applyProtection="1">
      <alignment horizontal="center" vertical="center"/>
      <protection hidden="1"/>
    </xf>
    <xf numFmtId="164" fontId="31" fillId="0" borderId="91" xfId="2" applyNumberFormat="1" applyFont="1" applyBorder="1" applyAlignment="1" applyProtection="1">
      <alignment horizontal="center" vertical="center"/>
      <protection hidden="1"/>
    </xf>
    <xf numFmtId="0" fontId="30" fillId="0" borderId="33" xfId="2" applyFont="1" applyBorder="1" applyAlignment="1" applyProtection="1">
      <alignment horizontal="center" vertical="center"/>
      <protection hidden="1"/>
    </xf>
    <xf numFmtId="0" fontId="30" fillId="0" borderId="35" xfId="2" applyFont="1" applyBorder="1" applyAlignment="1" applyProtection="1">
      <alignment horizontal="center" vertical="center"/>
      <protection hidden="1"/>
    </xf>
    <xf numFmtId="0" fontId="30" fillId="0" borderId="36" xfId="2" applyFont="1" applyBorder="1" applyAlignment="1" applyProtection="1">
      <alignment horizontal="center" vertical="center"/>
      <protection hidden="1"/>
    </xf>
    <xf numFmtId="0" fontId="30" fillId="0" borderId="37" xfId="2" applyFont="1" applyBorder="1" applyAlignment="1" applyProtection="1">
      <alignment horizontal="center" vertical="center"/>
      <protection hidden="1"/>
    </xf>
    <xf numFmtId="0" fontId="30" fillId="0" borderId="43" xfId="2" applyFont="1" applyBorder="1" applyAlignment="1" applyProtection="1">
      <alignment horizontal="center" vertical="center"/>
      <protection hidden="1"/>
    </xf>
    <xf numFmtId="0" fontId="30" fillId="0" borderId="45" xfId="2" applyFont="1" applyBorder="1" applyAlignment="1" applyProtection="1">
      <alignment horizontal="center" vertical="center"/>
      <protection hidden="1"/>
    </xf>
    <xf numFmtId="0" fontId="30" fillId="0" borderId="90" xfId="2" applyFont="1" applyBorder="1" applyAlignment="1" applyProtection="1">
      <alignment horizontal="center" vertical="center"/>
      <protection hidden="1"/>
    </xf>
    <xf numFmtId="0" fontId="30" fillId="0" borderId="91" xfId="2" applyFont="1" applyBorder="1" applyAlignment="1" applyProtection="1">
      <alignment horizontal="center" vertical="center"/>
      <protection hidden="1"/>
    </xf>
    <xf numFmtId="165" fontId="6" fillId="0" borderId="0" xfId="2" applyNumberFormat="1" applyFont="1" applyAlignment="1" applyProtection="1">
      <alignment horizontal="center" vertical="center"/>
      <protection hidden="1"/>
    </xf>
    <xf numFmtId="171" fontId="6" fillId="0" borderId="57" xfId="2" applyNumberFormat="1" applyFont="1" applyBorder="1" applyAlignment="1" applyProtection="1">
      <alignment horizontal="center" vertical="center"/>
      <protection hidden="1"/>
    </xf>
    <xf numFmtId="165" fontId="30" fillId="0" borderId="30" xfId="2" applyNumberFormat="1" applyFont="1" applyBorder="1" applyAlignment="1" applyProtection="1">
      <alignment horizontal="center" vertical="center"/>
      <protection hidden="1"/>
    </xf>
    <xf numFmtId="165" fontId="30" fillId="0" borderId="0" xfId="2" applyNumberFormat="1" applyFont="1" applyAlignment="1" applyProtection="1">
      <alignment horizontal="center" vertical="center"/>
      <protection hidden="1"/>
    </xf>
    <xf numFmtId="165" fontId="30" fillId="0" borderId="31" xfId="2" applyNumberFormat="1" applyFont="1" applyBorder="1" applyAlignment="1" applyProtection="1">
      <alignment horizontal="center" vertical="center"/>
      <protection hidden="1"/>
    </xf>
    <xf numFmtId="170" fontId="35" fillId="0" borderId="53" xfId="1" applyNumberFormat="1" applyFont="1" applyBorder="1" applyAlignment="1" applyProtection="1">
      <alignment horizontal="center" vertical="center"/>
      <protection hidden="1"/>
    </xf>
    <xf numFmtId="170" fontId="35" fillId="0" borderId="58" xfId="1" applyNumberFormat="1" applyFont="1" applyBorder="1" applyAlignment="1" applyProtection="1">
      <alignment horizontal="center" vertical="center"/>
      <protection hidden="1"/>
    </xf>
    <xf numFmtId="170" fontId="35" fillId="0" borderId="60" xfId="1" applyNumberFormat="1" applyFont="1" applyBorder="1" applyAlignment="1" applyProtection="1">
      <alignment horizontal="center" vertical="center"/>
      <protection hidden="1"/>
    </xf>
    <xf numFmtId="170" fontId="6" fillId="0" borderId="32" xfId="2" applyNumberFormat="1" applyFont="1" applyBorder="1" applyAlignment="1" applyProtection="1">
      <alignment horizontal="center" vertical="center"/>
      <protection hidden="1"/>
    </xf>
    <xf numFmtId="0" fontId="30" fillId="0" borderId="46" xfId="2" applyFont="1" applyBorder="1" applyAlignment="1" applyProtection="1">
      <alignment horizontal="center" vertical="center"/>
      <protection hidden="1"/>
    </xf>
    <xf numFmtId="0" fontId="30" fillId="0" borderId="3" xfId="2" applyFont="1" applyBorder="1" applyAlignment="1" applyProtection="1">
      <alignment horizontal="center" vertical="center"/>
      <protection hidden="1"/>
    </xf>
    <xf numFmtId="0" fontId="30" fillId="0" borderId="2" xfId="2" applyFont="1" applyBorder="1" applyAlignment="1" applyProtection="1">
      <alignment horizontal="center" vertical="center"/>
      <protection hidden="1"/>
    </xf>
    <xf numFmtId="0" fontId="30" fillId="0" borderId="5" xfId="2" applyFont="1" applyBorder="1" applyAlignment="1" applyProtection="1">
      <alignment horizontal="center" vertical="center"/>
      <protection hidden="1"/>
    </xf>
    <xf numFmtId="0" fontId="30" fillId="0" borderId="7" xfId="2" applyFont="1" applyBorder="1" applyAlignment="1" applyProtection="1">
      <alignment horizontal="center" vertical="center"/>
      <protection hidden="1"/>
    </xf>
    <xf numFmtId="0" fontId="30" fillId="0" borderId="8" xfId="2" applyFont="1" applyBorder="1" applyAlignment="1" applyProtection="1">
      <alignment horizontal="center" vertical="center"/>
      <protection hidden="1"/>
    </xf>
    <xf numFmtId="170" fontId="35" fillId="0" borderId="30" xfId="1" applyNumberFormat="1" applyFont="1" applyBorder="1" applyAlignment="1" applyProtection="1">
      <alignment horizontal="center" vertical="center"/>
      <protection hidden="1"/>
    </xf>
    <xf numFmtId="170" fontId="35" fillId="0" borderId="0" xfId="1" applyNumberFormat="1" applyFont="1" applyBorder="1" applyAlignment="1" applyProtection="1">
      <alignment horizontal="center" vertical="center"/>
      <protection hidden="1"/>
    </xf>
    <xf numFmtId="170" fontId="35" fillId="0" borderId="31" xfId="1" applyNumberFormat="1" applyFont="1" applyBorder="1" applyAlignment="1" applyProtection="1">
      <alignment horizontal="center" vertical="center"/>
      <protection hidden="1"/>
    </xf>
    <xf numFmtId="170" fontId="6" fillId="0" borderId="23" xfId="2" applyNumberFormat="1" applyFont="1" applyBorder="1" applyAlignment="1" applyProtection="1">
      <alignment horizontal="center" vertical="center"/>
      <protection hidden="1"/>
    </xf>
    <xf numFmtId="170" fontId="30" fillId="0" borderId="46" xfId="1" applyNumberFormat="1" applyFont="1" applyBorder="1" applyAlignment="1" applyProtection="1">
      <alignment horizontal="center" vertical="center"/>
      <protection hidden="1"/>
    </xf>
    <xf numFmtId="170" fontId="30" fillId="0" borderId="3" xfId="1" applyNumberFormat="1" applyFont="1" applyBorder="1" applyAlignment="1" applyProtection="1">
      <alignment horizontal="center" vertical="center"/>
      <protection hidden="1"/>
    </xf>
    <xf numFmtId="170" fontId="30" fillId="0" borderId="2" xfId="1" applyNumberFormat="1" applyFont="1" applyBorder="1" applyAlignment="1" applyProtection="1">
      <alignment horizontal="center" vertical="center"/>
      <protection hidden="1"/>
    </xf>
    <xf numFmtId="170" fontId="30" fillId="0" borderId="5" xfId="1" applyNumberFormat="1" applyFont="1" applyBorder="1" applyAlignment="1" applyProtection="1">
      <alignment horizontal="center" vertical="center"/>
      <protection hidden="1"/>
    </xf>
    <xf numFmtId="170" fontId="30" fillId="0" borderId="7" xfId="1" applyNumberFormat="1" applyFont="1" applyBorder="1" applyAlignment="1" applyProtection="1">
      <alignment horizontal="center" vertical="center"/>
      <protection hidden="1"/>
    </xf>
    <xf numFmtId="170" fontId="30" fillId="0" borderId="8" xfId="1" applyNumberFormat="1" applyFont="1" applyBorder="1" applyAlignment="1" applyProtection="1">
      <alignment horizontal="center" vertical="center"/>
      <protection hidden="1"/>
    </xf>
    <xf numFmtId="0" fontId="6" fillId="0" borderId="57" xfId="2" applyFont="1" applyBorder="1" applyAlignment="1" applyProtection="1">
      <alignment horizontal="right" vertical="center"/>
      <protection hidden="1"/>
    </xf>
    <xf numFmtId="0" fontId="6" fillId="0" borderId="59" xfId="2" applyFont="1" applyBorder="1" applyAlignment="1" applyProtection="1">
      <alignment horizontal="right" vertical="center"/>
      <protection hidden="1"/>
    </xf>
    <xf numFmtId="0" fontId="30" fillId="0" borderId="53" xfId="2" applyFont="1" applyBorder="1" applyAlignment="1" applyProtection="1">
      <alignment horizontal="center" vertical="center"/>
      <protection hidden="1"/>
    </xf>
    <xf numFmtId="0" fontId="30" fillId="0" borderId="60" xfId="2" applyFont="1" applyBorder="1" applyAlignment="1" applyProtection="1">
      <alignment horizontal="center" vertical="center"/>
      <protection hidden="1"/>
    </xf>
    <xf numFmtId="0" fontId="36" fillId="0" borderId="21" xfId="2" applyFont="1" applyBorder="1" applyAlignment="1" applyProtection="1">
      <alignment horizontal="center" vertical="center"/>
      <protection hidden="1"/>
    </xf>
    <xf numFmtId="0" fontId="36" fillId="0" borderId="22" xfId="2" applyFont="1" applyBorder="1" applyAlignment="1" applyProtection="1">
      <alignment horizontal="center" vertical="center"/>
      <protection hidden="1"/>
    </xf>
    <xf numFmtId="0" fontId="36" fillId="0" borderId="23" xfId="2" applyFont="1" applyBorder="1" applyAlignment="1" applyProtection="1">
      <alignment horizontal="center" vertical="center"/>
      <protection hidden="1"/>
    </xf>
    <xf numFmtId="0" fontId="36" fillId="0" borderId="32" xfId="2" applyFont="1" applyBorder="1" applyAlignment="1" applyProtection="1">
      <alignment horizontal="center" vertical="center" wrapText="1"/>
      <protection hidden="1"/>
    </xf>
    <xf numFmtId="170" fontId="6" fillId="0" borderId="0" xfId="2" applyNumberFormat="1" applyFont="1" applyAlignment="1" applyProtection="1">
      <alignment horizontal="center" vertical="center"/>
      <protection hidden="1"/>
    </xf>
    <xf numFmtId="164" fontId="32" fillId="0" borderId="32" xfId="2" applyNumberFormat="1" applyFont="1" applyBorder="1" applyAlignment="1" applyProtection="1">
      <alignment horizontal="center" vertical="center"/>
      <protection hidden="1"/>
    </xf>
    <xf numFmtId="164" fontId="32" fillId="0" borderId="21" xfId="2" applyNumberFormat="1" applyFont="1" applyBorder="1" applyAlignment="1" applyProtection="1">
      <alignment horizontal="center" vertical="center"/>
      <protection hidden="1"/>
    </xf>
    <xf numFmtId="164" fontId="32" fillId="0" borderId="22" xfId="2" applyNumberFormat="1" applyFont="1" applyBorder="1" applyAlignment="1" applyProtection="1">
      <alignment horizontal="center" vertical="center"/>
      <protection hidden="1"/>
    </xf>
    <xf numFmtId="164" fontId="32" fillId="0" borderId="23" xfId="2" applyNumberFormat="1" applyFont="1" applyBorder="1" applyAlignment="1" applyProtection="1">
      <alignment horizontal="center" vertical="center"/>
      <protection hidden="1"/>
    </xf>
    <xf numFmtId="0" fontId="35" fillId="0" borderId="21" xfId="2" applyFont="1" applyBorder="1" applyAlignment="1" applyProtection="1">
      <alignment horizontal="center" vertical="center"/>
      <protection hidden="1"/>
    </xf>
    <xf numFmtId="0" fontId="35" fillId="0" borderId="22" xfId="2" applyFont="1" applyBorder="1" applyAlignment="1" applyProtection="1">
      <alignment horizontal="center" vertical="center"/>
      <protection hidden="1"/>
    </xf>
    <xf numFmtId="0" fontId="35" fillId="0" borderId="23" xfId="2" applyFont="1" applyBorder="1" applyAlignment="1" applyProtection="1">
      <alignment horizontal="center" vertical="center"/>
      <protection hidden="1"/>
    </xf>
    <xf numFmtId="165" fontId="30" fillId="0" borderId="21" xfId="2" applyNumberFormat="1" applyFont="1" applyBorder="1" applyAlignment="1" applyProtection="1">
      <alignment horizontal="center" vertical="center"/>
      <protection hidden="1"/>
    </xf>
    <xf numFmtId="165" fontId="30" fillId="0" borderId="22" xfId="2" applyNumberFormat="1" applyFont="1" applyBorder="1" applyAlignment="1" applyProtection="1">
      <alignment horizontal="center" vertical="center"/>
      <protection hidden="1"/>
    </xf>
    <xf numFmtId="165" fontId="30" fillId="0" borderId="23" xfId="2" applyNumberFormat="1" applyFont="1" applyBorder="1" applyAlignment="1" applyProtection="1">
      <alignment horizontal="center" vertical="center"/>
      <protection hidden="1"/>
    </xf>
    <xf numFmtId="0" fontId="38" fillId="0" borderId="0" xfId="2" applyFont="1" applyProtection="1">
      <protection hidden="1"/>
    </xf>
    <xf numFmtId="165" fontId="39" fillId="0" borderId="0" xfId="4" applyNumberFormat="1" applyFont="1" applyAlignment="1" applyProtection="1">
      <alignment horizontal="center" vertical="center"/>
      <protection hidden="1"/>
    </xf>
    <xf numFmtId="0" fontId="40" fillId="0" borderId="0" xfId="4" applyFont="1" applyAlignment="1" applyProtection="1">
      <alignment horizontal="center" textRotation="90"/>
      <protection hidden="1"/>
    </xf>
    <xf numFmtId="0" fontId="40" fillId="0" borderId="0" xfId="4" applyFont="1" applyAlignment="1" applyProtection="1">
      <alignment horizontal="center" vertical="center" textRotation="90"/>
      <protection hidden="1"/>
    </xf>
    <xf numFmtId="0" fontId="41" fillId="0" borderId="0" xfId="2" applyFont="1" applyAlignment="1" applyProtection="1">
      <alignment horizontal="right" wrapText="1"/>
      <protection hidden="1"/>
    </xf>
    <xf numFmtId="164" fontId="32" fillId="0" borderId="52" xfId="2" applyNumberFormat="1" applyFont="1" applyBorder="1" applyAlignment="1" applyProtection="1">
      <alignment horizontal="center" vertical="center"/>
      <protection hidden="1"/>
    </xf>
    <xf numFmtId="164" fontId="34" fillId="0" borderId="0" xfId="2" applyNumberFormat="1" applyFont="1" applyAlignment="1" applyProtection="1">
      <alignment horizontal="center" vertical="center"/>
      <protection hidden="1"/>
    </xf>
    <xf numFmtId="1" fontId="4" fillId="0" borderId="0" xfId="2" applyNumberFormat="1" applyFont="1" applyAlignment="1" applyProtection="1">
      <alignment horizontal="center" textRotation="90" wrapText="1"/>
      <protection hidden="1"/>
    </xf>
    <xf numFmtId="1" fontId="5" fillId="0" borderId="0" xfId="2" applyNumberFormat="1" applyFont="1" applyAlignment="1" applyProtection="1">
      <alignment horizontal="center"/>
      <protection hidden="1"/>
    </xf>
    <xf numFmtId="1" fontId="21" fillId="0" borderId="21" xfId="2" applyNumberFormat="1" applyFont="1" applyBorder="1" applyAlignment="1" applyProtection="1">
      <alignment horizontal="center"/>
      <protection hidden="1"/>
    </xf>
    <xf numFmtId="1" fontId="21" fillId="0" borderId="22" xfId="2" applyNumberFormat="1" applyFont="1" applyBorder="1" applyAlignment="1" applyProtection="1">
      <alignment horizontal="center"/>
      <protection hidden="1"/>
    </xf>
    <xf numFmtId="1" fontId="21" fillId="0" borderId="23" xfId="2" applyNumberFormat="1" applyFont="1" applyBorder="1" applyAlignment="1" applyProtection="1">
      <alignment horizontal="center"/>
      <protection hidden="1"/>
    </xf>
    <xf numFmtId="164" fontId="32" fillId="0" borderId="25" xfId="2" applyNumberFormat="1" applyFont="1" applyBorder="1" applyAlignment="1" applyProtection="1">
      <alignment horizontal="center" vertical="center"/>
      <protection hidden="1"/>
    </xf>
    <xf numFmtId="0" fontId="28" fillId="5" borderId="7" xfId="2" applyFont="1" applyFill="1" applyBorder="1" applyAlignment="1" applyProtection="1">
      <alignment vertical="center"/>
      <protection hidden="1"/>
    </xf>
    <xf numFmtId="167" fontId="10" fillId="5" borderId="66" xfId="2" applyNumberFormat="1" applyFont="1" applyFill="1" applyBorder="1" applyAlignment="1" applyProtection="1">
      <alignment horizontal="left" vertical="center"/>
      <protection hidden="1"/>
    </xf>
    <xf numFmtId="0" fontId="42" fillId="0" borderId="56" xfId="2" applyFont="1" applyBorder="1" applyAlignment="1" applyProtection="1">
      <alignment horizontal="left" vertical="top" wrapText="1"/>
      <protection hidden="1"/>
    </xf>
    <xf numFmtId="0" fontId="35" fillId="0" borderId="52" xfId="2" applyFont="1" applyBorder="1" applyAlignment="1" applyProtection="1">
      <alignment horizontal="center" vertical="center"/>
      <protection hidden="1"/>
    </xf>
    <xf numFmtId="164" fontId="30" fillId="0" borderId="90" xfId="2" applyNumberFormat="1" applyFont="1" applyBorder="1" applyAlignment="1" applyProtection="1">
      <alignment horizontal="center" vertical="center"/>
      <protection hidden="1"/>
    </xf>
    <xf numFmtId="164" fontId="30" fillId="0" borderId="91" xfId="2" applyNumberFormat="1" applyFont="1" applyBorder="1" applyAlignment="1" applyProtection="1">
      <alignment horizontal="center" vertical="center"/>
      <protection hidden="1"/>
    </xf>
    <xf numFmtId="164" fontId="35" fillId="0" borderId="26" xfId="2" applyNumberFormat="1" applyFont="1" applyBorder="1" applyAlignment="1" applyProtection="1">
      <alignment horizontal="center" vertical="center"/>
      <protection hidden="1"/>
    </xf>
    <xf numFmtId="164" fontId="35" fillId="0" borderId="32" xfId="2" applyNumberFormat="1" applyFont="1" applyBorder="1" applyAlignment="1" applyProtection="1">
      <alignment horizontal="center" vertical="center"/>
      <protection hidden="1"/>
    </xf>
    <xf numFmtId="0" fontId="27" fillId="0" borderId="0" xfId="0" applyFont="1" applyProtection="1">
      <protection hidden="1"/>
    </xf>
    <xf numFmtId="164" fontId="1" fillId="0" borderId="0" xfId="4" applyNumberFormat="1" applyAlignment="1" applyProtection="1">
      <alignment horizontal="right"/>
      <protection hidden="1"/>
    </xf>
    <xf numFmtId="0" fontId="5" fillId="0" borderId="0" xfId="2" applyFont="1" applyAlignment="1" applyProtection="1">
      <alignment horizontal="right"/>
      <protection hidden="1"/>
    </xf>
    <xf numFmtId="0" fontId="1" fillId="0" borderId="0" xfId="4" applyAlignment="1" applyProtection="1">
      <alignment horizontal="right"/>
      <protection hidden="1"/>
    </xf>
    <xf numFmtId="167" fontId="14" fillId="4" borderId="16" xfId="2" applyNumberFormat="1" applyFont="1" applyFill="1" applyBorder="1" applyAlignment="1" applyProtection="1">
      <alignment horizontal="right" vertical="center"/>
      <protection hidden="1"/>
    </xf>
    <xf numFmtId="1" fontId="30" fillId="0" borderId="21" xfId="2" applyNumberFormat="1" applyFont="1" applyBorder="1" applyAlignment="1" applyProtection="1">
      <alignment horizontal="center" vertical="center"/>
      <protection hidden="1"/>
    </xf>
    <xf numFmtId="170" fontId="30" fillId="0" borderId="23" xfId="1" applyNumberFormat="1" applyFont="1" applyBorder="1" applyAlignment="1" applyProtection="1">
      <alignment horizontal="center" vertical="center"/>
      <protection hidden="1"/>
    </xf>
    <xf numFmtId="165" fontId="30" fillId="0" borderId="24" xfId="2" applyNumberFormat="1" applyFont="1" applyBorder="1" applyAlignment="1" applyProtection="1">
      <alignment horizontal="center" vertical="center"/>
      <protection hidden="1"/>
    </xf>
    <xf numFmtId="173" fontId="32" fillId="0" borderId="25" xfId="2" applyNumberFormat="1" applyFont="1" applyBorder="1" applyAlignment="1" applyProtection="1">
      <alignment horizontal="center" vertical="center"/>
      <protection hidden="1"/>
    </xf>
    <xf numFmtId="164" fontId="32" fillId="0" borderId="5" xfId="2" applyNumberFormat="1" applyFont="1" applyBorder="1" applyAlignment="1" applyProtection="1">
      <alignment horizontal="center" vertical="center"/>
      <protection hidden="1"/>
    </xf>
    <xf numFmtId="165" fontId="30" fillId="0" borderId="57" xfId="2" applyNumberFormat="1" applyFont="1" applyBorder="1" applyAlignment="1" applyProtection="1">
      <alignment horizontal="center" vertical="center"/>
      <protection hidden="1"/>
    </xf>
    <xf numFmtId="173" fontId="32" fillId="0" borderId="53" xfId="2" applyNumberFormat="1" applyFont="1" applyBorder="1" applyAlignment="1" applyProtection="1">
      <alignment horizontal="center" vertical="center"/>
      <protection hidden="1"/>
    </xf>
    <xf numFmtId="165" fontId="30" fillId="0" borderId="52" xfId="2" applyNumberFormat="1" applyFont="1" applyBorder="1" applyAlignment="1" applyProtection="1">
      <alignment horizontal="center" vertical="center"/>
      <protection hidden="1"/>
    </xf>
    <xf numFmtId="173" fontId="32" fillId="0" borderId="58" xfId="2" applyNumberFormat="1" applyFont="1" applyBorder="1" applyAlignment="1" applyProtection="1">
      <alignment horizontal="center" vertical="center"/>
      <protection hidden="1"/>
    </xf>
    <xf numFmtId="165" fontId="30" fillId="0" borderId="59" xfId="2" applyNumberFormat="1" applyFont="1" applyBorder="1" applyAlignment="1" applyProtection="1">
      <alignment horizontal="center" vertical="center"/>
      <protection hidden="1"/>
    </xf>
    <xf numFmtId="173" fontId="32" fillId="0" borderId="60" xfId="2" applyNumberFormat="1" applyFont="1" applyBorder="1" applyAlignment="1" applyProtection="1">
      <alignment horizontal="center" vertical="center"/>
      <protection hidden="1"/>
    </xf>
    <xf numFmtId="173" fontId="32" fillId="0" borderId="21" xfId="2" applyNumberFormat="1" applyFont="1" applyBorder="1" applyAlignment="1" applyProtection="1">
      <alignment horizontal="center" vertical="center"/>
      <protection hidden="1"/>
    </xf>
    <xf numFmtId="173" fontId="32" fillId="0" borderId="22" xfId="2" applyNumberFormat="1" applyFont="1" applyBorder="1" applyAlignment="1" applyProtection="1">
      <alignment horizontal="center" vertical="center"/>
      <protection hidden="1"/>
    </xf>
    <xf numFmtId="173" fontId="32" fillId="0" borderId="23" xfId="2" applyNumberFormat="1" applyFont="1" applyBorder="1" applyAlignment="1" applyProtection="1">
      <alignment horizontal="center" vertical="center"/>
      <protection hidden="1"/>
    </xf>
    <xf numFmtId="165" fontId="6" fillId="0" borderId="32" xfId="2" applyNumberFormat="1" applyFont="1" applyBorder="1" applyAlignment="1" applyProtection="1">
      <alignment horizontal="center" vertical="center"/>
      <protection hidden="1"/>
    </xf>
    <xf numFmtId="165" fontId="6" fillId="0" borderId="53" xfId="2" applyNumberFormat="1" applyFont="1" applyBorder="1" applyAlignment="1" applyProtection="1">
      <alignment horizontal="center" vertical="center"/>
      <protection hidden="1"/>
    </xf>
    <xf numFmtId="165" fontId="6" fillId="0" borderId="58" xfId="2" applyNumberFormat="1" applyFont="1" applyBorder="1" applyAlignment="1" applyProtection="1">
      <alignment horizontal="center" vertical="center"/>
      <protection hidden="1"/>
    </xf>
    <xf numFmtId="165" fontId="6" fillId="0" borderId="60" xfId="2" applyNumberFormat="1" applyFont="1" applyBorder="1" applyAlignment="1" applyProtection="1">
      <alignment horizontal="center" vertical="center"/>
      <protection hidden="1"/>
    </xf>
    <xf numFmtId="0" fontId="21" fillId="0" borderId="0" xfId="0" applyFont="1" applyAlignment="1" applyProtection="1">
      <alignment vertical="top" wrapText="1"/>
      <protection hidden="1"/>
    </xf>
    <xf numFmtId="9" fontId="41" fillId="0" borderId="0" xfId="2" applyNumberFormat="1" applyFont="1" applyAlignment="1" applyProtection="1">
      <alignment horizontal="right" wrapText="1"/>
      <protection hidden="1"/>
    </xf>
    <xf numFmtId="3" fontId="43" fillId="3" borderId="4" xfId="1" applyNumberFormat="1" applyFont="1" applyFill="1" applyBorder="1" applyAlignment="1" applyProtection="1">
      <alignment horizontal="center" vertical="center"/>
      <protection hidden="1"/>
    </xf>
    <xf numFmtId="3" fontId="43" fillId="5" borderId="1" xfId="1" applyNumberFormat="1" applyFont="1" applyFill="1" applyBorder="1" applyAlignment="1" applyProtection="1">
      <alignment horizontal="center" vertical="center"/>
      <protection hidden="1"/>
    </xf>
    <xf numFmtId="164" fontId="14" fillId="4" borderId="15" xfId="2" applyNumberFormat="1" applyFont="1" applyFill="1" applyBorder="1" applyAlignment="1" applyProtection="1">
      <alignment horizontal="right" vertical="center"/>
      <protection hidden="1"/>
    </xf>
    <xf numFmtId="0" fontId="6" fillId="0" borderId="57" xfId="2" applyFont="1" applyBorder="1" applyAlignment="1" applyProtection="1">
      <alignment horizontal="right"/>
      <protection hidden="1"/>
    </xf>
    <xf numFmtId="0" fontId="6" fillId="0" borderId="53" xfId="2" applyFont="1" applyBorder="1" applyAlignment="1" applyProtection="1">
      <alignment vertical="center"/>
      <protection hidden="1"/>
    </xf>
    <xf numFmtId="0" fontId="6" fillId="0" borderId="52" xfId="2" applyFont="1" applyBorder="1" applyAlignment="1" applyProtection="1">
      <alignment horizontal="right" vertical="center"/>
      <protection hidden="1"/>
    </xf>
    <xf numFmtId="0" fontId="6" fillId="0" borderId="58" xfId="2" applyFont="1" applyBorder="1" applyAlignment="1" applyProtection="1">
      <alignment vertical="center"/>
      <protection hidden="1"/>
    </xf>
    <xf numFmtId="0" fontId="6" fillId="0" borderId="60" xfId="2" applyFont="1" applyBorder="1" applyAlignment="1" applyProtection="1">
      <alignment vertical="center"/>
      <protection hidden="1"/>
    </xf>
    <xf numFmtId="165" fontId="6" fillId="0" borderId="53" xfId="2" applyNumberFormat="1" applyFont="1" applyBorder="1" applyAlignment="1" applyProtection="1">
      <alignment horizontal="left" vertical="center"/>
      <protection hidden="1"/>
    </xf>
    <xf numFmtId="0" fontId="6" fillId="0" borderId="59" xfId="2" applyFont="1" applyBorder="1" applyAlignment="1" applyProtection="1">
      <alignment horizontal="right" vertical="top"/>
      <protection hidden="1"/>
    </xf>
    <xf numFmtId="0" fontId="6" fillId="0" borderId="60" xfId="2" applyFont="1" applyBorder="1" applyAlignment="1" applyProtection="1">
      <alignment horizontal="left" vertical="top"/>
      <protection hidden="1"/>
    </xf>
    <xf numFmtId="0" fontId="46" fillId="0" borderId="0" xfId="2" applyFont="1" applyAlignment="1" applyProtection="1">
      <alignment horizontal="left"/>
      <protection hidden="1"/>
    </xf>
    <xf numFmtId="0" fontId="48" fillId="0" borderId="0" xfId="2" applyFont="1" applyAlignment="1" applyProtection="1">
      <alignment horizontal="center" wrapText="1"/>
      <protection hidden="1"/>
    </xf>
    <xf numFmtId="0" fontId="48" fillId="0" borderId="0" xfId="2" applyFont="1" applyProtection="1">
      <protection hidden="1"/>
    </xf>
    <xf numFmtId="0" fontId="47" fillId="0" borderId="0" xfId="0" applyFont="1" applyAlignment="1">
      <alignment horizontal="right"/>
    </xf>
    <xf numFmtId="0" fontId="50" fillId="0" borderId="0" xfId="0" applyFont="1" applyProtection="1">
      <protection hidden="1"/>
    </xf>
    <xf numFmtId="0" fontId="52" fillId="0" borderId="0" xfId="0" applyFont="1" applyAlignment="1" applyProtection="1">
      <alignment horizontal="left" vertical="center"/>
      <protection hidden="1"/>
    </xf>
    <xf numFmtId="0" fontId="53" fillId="0" borderId="0" xfId="0" applyFont="1" applyProtection="1">
      <protection hidden="1"/>
    </xf>
    <xf numFmtId="0" fontId="3" fillId="0" borderId="0" xfId="0" applyFont="1" applyAlignment="1" applyProtection="1">
      <alignment vertical="top" wrapText="1"/>
      <protection hidden="1"/>
    </xf>
    <xf numFmtId="0" fontId="53" fillId="0" borderId="0" xfId="0" applyFont="1" applyAlignment="1" applyProtection="1">
      <alignment horizontal="left"/>
      <protection hidden="1"/>
    </xf>
    <xf numFmtId="0" fontId="52" fillId="0" borderId="0" xfId="0" applyFont="1" applyProtection="1">
      <protection hidden="1"/>
    </xf>
    <xf numFmtId="0" fontId="3" fillId="0" borderId="0" xfId="0" applyFont="1" applyAlignment="1" applyProtection="1">
      <alignment horizontal="left" vertical="top" wrapText="1"/>
      <protection hidden="1"/>
    </xf>
    <xf numFmtId="0" fontId="54" fillId="0" borderId="0" xfId="0" applyFont="1" applyAlignment="1" applyProtection="1">
      <alignment vertical="top"/>
      <protection hidden="1"/>
    </xf>
    <xf numFmtId="0" fontId="54" fillId="0" borderId="0" xfId="0" applyFont="1" applyProtection="1">
      <protection hidden="1"/>
    </xf>
    <xf numFmtId="0" fontId="55" fillId="0" borderId="0" xfId="0" applyFont="1" applyProtection="1">
      <protection hidden="1"/>
    </xf>
    <xf numFmtId="0" fontId="56" fillId="0" borderId="0" xfId="0" applyFont="1" applyAlignment="1" applyProtection="1">
      <alignment vertical="top"/>
      <protection hidden="1"/>
    </xf>
    <xf numFmtId="0" fontId="50" fillId="0" borderId="31" xfId="0" applyFont="1" applyBorder="1" applyProtection="1">
      <protection hidden="1"/>
    </xf>
    <xf numFmtId="0" fontId="53" fillId="0" borderId="31" xfId="0" applyFont="1" applyBorder="1" applyProtection="1">
      <protection hidden="1"/>
    </xf>
    <xf numFmtId="0" fontId="53" fillId="0" borderId="0" xfId="0" applyFont="1" applyAlignment="1" applyProtection="1">
      <alignment vertical="top"/>
      <protection hidden="1"/>
    </xf>
    <xf numFmtId="0" fontId="52" fillId="0" borderId="62" xfId="0" applyFont="1" applyBorder="1" applyProtection="1">
      <protection hidden="1"/>
    </xf>
    <xf numFmtId="0" fontId="53" fillId="0" borderId="62" xfId="0" applyFont="1" applyBorder="1" applyProtection="1">
      <protection hidden="1"/>
    </xf>
    <xf numFmtId="1" fontId="52" fillId="0" borderId="62" xfId="0" applyNumberFormat="1" applyFont="1" applyBorder="1" applyAlignment="1" applyProtection="1">
      <alignment horizontal="right"/>
      <protection hidden="1"/>
    </xf>
    <xf numFmtId="0" fontId="52" fillId="0" borderId="63" xfId="0" applyFont="1" applyBorder="1" applyProtection="1">
      <protection hidden="1"/>
    </xf>
    <xf numFmtId="0" fontId="53" fillId="0" borderId="63" xfId="0" applyFont="1" applyBorder="1" applyProtection="1">
      <protection hidden="1"/>
    </xf>
    <xf numFmtId="164" fontId="53" fillId="0" borderId="63" xfId="0" applyNumberFormat="1" applyFont="1" applyBorder="1" applyAlignment="1" applyProtection="1">
      <alignment horizontal="right"/>
      <protection hidden="1"/>
    </xf>
    <xf numFmtId="0" fontId="58" fillId="0" borderId="63" xfId="0" applyFont="1" applyBorder="1" applyProtection="1">
      <protection hidden="1"/>
    </xf>
    <xf numFmtId="164" fontId="59" fillId="0" borderId="63" xfId="0" applyNumberFormat="1" applyFont="1" applyBorder="1" applyAlignment="1" applyProtection="1">
      <alignment horizontal="right"/>
      <protection hidden="1"/>
    </xf>
    <xf numFmtId="0" fontId="58" fillId="0" borderId="0" xfId="0" applyFont="1" applyProtection="1">
      <protection hidden="1"/>
    </xf>
    <xf numFmtId="164" fontId="59" fillId="0" borderId="0" xfId="0" applyNumberFormat="1" applyFont="1" applyAlignment="1" applyProtection="1">
      <alignment horizontal="right"/>
      <protection hidden="1"/>
    </xf>
    <xf numFmtId="0" fontId="60" fillId="0" borderId="62" xfId="0" applyFont="1" applyBorder="1" applyProtection="1">
      <protection hidden="1"/>
    </xf>
    <xf numFmtId="164" fontId="61" fillId="0" borderId="62" xfId="0" applyNumberFormat="1" applyFont="1" applyBorder="1" applyAlignment="1" applyProtection="1">
      <alignment horizontal="right"/>
      <protection hidden="1"/>
    </xf>
    <xf numFmtId="0" fontId="61" fillId="0" borderId="62" xfId="0" applyFont="1" applyBorder="1" applyProtection="1">
      <protection hidden="1"/>
    </xf>
    <xf numFmtId="164" fontId="52" fillId="0" borderId="62" xfId="0" applyNumberFormat="1" applyFont="1" applyBorder="1" applyAlignment="1" applyProtection="1">
      <alignment horizontal="right"/>
      <protection hidden="1"/>
    </xf>
    <xf numFmtId="164" fontId="53" fillId="0" borderId="62" xfId="0" applyNumberFormat="1" applyFont="1" applyBorder="1" applyAlignment="1" applyProtection="1">
      <alignment horizontal="right"/>
      <protection hidden="1"/>
    </xf>
    <xf numFmtId="0" fontId="59" fillId="0" borderId="62" xfId="0" applyFont="1" applyBorder="1" applyProtection="1">
      <protection hidden="1"/>
    </xf>
    <xf numFmtId="164" fontId="59" fillId="0" borderId="62" xfId="0" applyNumberFormat="1" applyFont="1" applyBorder="1" applyAlignment="1" applyProtection="1">
      <alignment horizontal="right"/>
      <protection hidden="1"/>
    </xf>
    <xf numFmtId="170" fontId="53" fillId="0" borderId="62" xfId="1" applyNumberFormat="1" applyFont="1" applyBorder="1" applyAlignment="1" applyProtection="1">
      <alignment horizontal="right"/>
      <protection hidden="1"/>
    </xf>
    <xf numFmtId="9" fontId="53" fillId="0" borderId="0" xfId="1" applyFont="1" applyBorder="1" applyAlignment="1" applyProtection="1">
      <alignment horizontal="right"/>
      <protection hidden="1"/>
    </xf>
    <xf numFmtId="0" fontId="57" fillId="0" borderId="31" xfId="0" applyFont="1" applyBorder="1" applyAlignment="1" applyProtection="1">
      <alignment vertical="top"/>
      <protection hidden="1"/>
    </xf>
    <xf numFmtId="0" fontId="62" fillId="0" borderId="0" xfId="0" applyFont="1" applyProtection="1">
      <protection hidden="1"/>
    </xf>
    <xf numFmtId="0" fontId="49" fillId="0" borderId="62" xfId="0" applyFont="1" applyBorder="1" applyAlignment="1" applyProtection="1">
      <alignment vertical="top"/>
      <protection hidden="1"/>
    </xf>
    <xf numFmtId="0" fontId="49" fillId="0" borderId="61" xfId="0" applyFont="1" applyBorder="1" applyProtection="1">
      <protection hidden="1"/>
    </xf>
    <xf numFmtId="0" fontId="50" fillId="0" borderId="101" xfId="0" applyFont="1" applyBorder="1" applyAlignment="1" applyProtection="1">
      <alignment horizontal="right"/>
      <protection hidden="1"/>
    </xf>
    <xf numFmtId="0" fontId="49" fillId="0" borderId="51" xfId="0" applyFont="1" applyBorder="1" applyProtection="1">
      <protection hidden="1"/>
    </xf>
    <xf numFmtId="0" fontId="50" fillId="0" borderId="51" xfId="0" applyFont="1" applyBorder="1" applyAlignment="1" applyProtection="1">
      <alignment horizontal="right"/>
      <protection hidden="1"/>
    </xf>
    <xf numFmtId="0" fontId="57" fillId="0" borderId="31" xfId="0" applyFont="1" applyBorder="1" applyAlignment="1" applyProtection="1">
      <alignment horizontal="left"/>
      <protection hidden="1"/>
    </xf>
    <xf numFmtId="0" fontId="53" fillId="0" borderId="0" xfId="0" applyFont="1" applyAlignment="1" applyProtection="1">
      <alignment vertical="top" wrapText="1"/>
      <protection hidden="1"/>
    </xf>
    <xf numFmtId="0" fontId="52" fillId="0" borderId="54" xfId="0" applyFont="1" applyBorder="1" applyAlignment="1" applyProtection="1">
      <alignment horizontal="center" vertical="center"/>
      <protection hidden="1"/>
    </xf>
    <xf numFmtId="0" fontId="52" fillId="0" borderId="54" xfId="0" applyFont="1" applyBorder="1" applyAlignment="1" applyProtection="1">
      <alignment horizontal="center" vertical="center" wrapText="1"/>
      <protection hidden="1"/>
    </xf>
    <xf numFmtId="0" fontId="60" fillId="0" borderId="54" xfId="0" applyFont="1" applyBorder="1" applyAlignment="1" applyProtection="1">
      <alignment horizontal="center" vertical="center"/>
      <protection hidden="1"/>
    </xf>
    <xf numFmtId="0" fontId="53" fillId="0" borderId="0" xfId="0" applyFont="1" applyAlignment="1" applyProtection="1">
      <alignment horizontal="left" vertical="top" wrapText="1"/>
      <protection hidden="1"/>
    </xf>
    <xf numFmtId="0" fontId="53" fillId="0" borderId="55" xfId="0" applyFont="1" applyBorder="1" applyAlignment="1" applyProtection="1">
      <alignment horizontal="center" vertical="center" wrapText="1"/>
      <protection hidden="1"/>
    </xf>
    <xf numFmtId="0" fontId="53" fillId="0" borderId="54" xfId="0" applyFont="1" applyBorder="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61" fillId="0" borderId="0" xfId="0" applyFont="1" applyAlignment="1" applyProtection="1">
      <alignment horizontal="center" vertical="center" wrapText="1"/>
      <protection hidden="1"/>
    </xf>
    <xf numFmtId="0" fontId="61" fillId="0" borderId="0" xfId="0" applyFont="1" applyAlignment="1" applyProtection="1">
      <alignment horizontal="center" vertical="center"/>
      <protection hidden="1"/>
    </xf>
    <xf numFmtId="0" fontId="52" fillId="0" borderId="0" xfId="0" applyFont="1" applyAlignment="1" applyProtection="1">
      <alignment horizontal="center"/>
      <protection hidden="1"/>
    </xf>
    <xf numFmtId="0" fontId="53" fillId="0" borderId="31" xfId="0" applyFont="1" applyBorder="1" applyAlignment="1" applyProtection="1">
      <alignment horizontal="left"/>
      <protection hidden="1"/>
    </xf>
    <xf numFmtId="164" fontId="53" fillId="0" borderId="0" xfId="6" applyNumberFormat="1" applyFont="1" applyBorder="1" applyAlignment="1" applyProtection="1">
      <alignment horizontal="right"/>
      <protection hidden="1"/>
    </xf>
    <xf numFmtId="164" fontId="53" fillId="0" borderId="0" xfId="0" applyNumberFormat="1" applyFont="1" applyAlignment="1" applyProtection="1">
      <alignment horizontal="right"/>
      <protection hidden="1"/>
    </xf>
    <xf numFmtId="0" fontId="67" fillId="0" borderId="0" xfId="0" applyFont="1" applyAlignment="1" applyProtection="1">
      <alignment vertical="top" wrapText="1"/>
      <protection hidden="1"/>
    </xf>
    <xf numFmtId="0" fontId="65" fillId="0" borderId="0" xfId="0" applyFont="1" applyAlignment="1" applyProtection="1">
      <alignment horizontal="center" vertical="center" wrapText="1"/>
      <protection hidden="1"/>
    </xf>
    <xf numFmtId="0" fontId="67" fillId="0" borderId="0" xfId="0" applyFont="1" applyAlignment="1" applyProtection="1">
      <alignment horizontal="left" vertical="top" wrapText="1"/>
      <protection hidden="1"/>
    </xf>
    <xf numFmtId="0" fontId="68" fillId="0" borderId="0" xfId="0" applyFont="1" applyAlignment="1" applyProtection="1">
      <alignment vertical="top" wrapText="1"/>
      <protection hidden="1"/>
    </xf>
    <xf numFmtId="0" fontId="68" fillId="0" borderId="0" xfId="0" applyFont="1" applyAlignment="1" applyProtection="1">
      <alignment horizontal="right" vertical="top" wrapText="1"/>
      <protection hidden="1"/>
    </xf>
    <xf numFmtId="0" fontId="61" fillId="0" borderId="0" xfId="0" applyFont="1" applyAlignment="1" applyProtection="1">
      <alignment horizontal="left" wrapText="1"/>
      <protection hidden="1"/>
    </xf>
    <xf numFmtId="0" fontId="61" fillId="0" borderId="0" xfId="0" applyFont="1" applyAlignment="1" applyProtection="1">
      <alignment horizontal="left" vertical="top" wrapText="1"/>
      <protection hidden="1"/>
    </xf>
    <xf numFmtId="20" fontId="3" fillId="2" borderId="99" xfId="7" applyNumberFormat="1" applyFont="1" applyFill="1" applyBorder="1" applyAlignment="1" applyProtection="1">
      <alignment horizontal="center"/>
      <protection hidden="1"/>
    </xf>
    <xf numFmtId="164" fontId="3" fillId="6" borderId="99" xfId="2" applyNumberFormat="1" applyFill="1" applyBorder="1" applyAlignment="1" applyProtection="1">
      <alignment horizontal="center" vertical="center"/>
      <protection hidden="1"/>
    </xf>
    <xf numFmtId="164" fontId="5" fillId="6" borderId="99" xfId="2" applyNumberFormat="1" applyFont="1" applyFill="1" applyBorder="1" applyAlignment="1" applyProtection="1">
      <alignment horizontal="center" vertical="center"/>
      <protection hidden="1"/>
    </xf>
    <xf numFmtId="20" fontId="3" fillId="2" borderId="98" xfId="7" applyNumberFormat="1" applyFont="1" applyFill="1" applyBorder="1" applyAlignment="1" applyProtection="1">
      <alignment horizontal="center"/>
      <protection hidden="1"/>
    </xf>
    <xf numFmtId="164" fontId="3" fillId="6" borderId="98" xfId="2" applyNumberFormat="1" applyFill="1" applyBorder="1" applyAlignment="1" applyProtection="1">
      <alignment horizontal="center" vertical="center"/>
      <protection hidden="1"/>
    </xf>
    <xf numFmtId="164" fontId="5" fillId="6" borderId="98" xfId="2" applyNumberFormat="1" applyFont="1" applyFill="1" applyBorder="1" applyAlignment="1" applyProtection="1">
      <alignment horizontal="center" vertical="center"/>
      <protection hidden="1"/>
    </xf>
    <xf numFmtId="20" fontId="3" fillId="2" borderId="97" xfId="7" applyNumberFormat="1" applyFont="1" applyFill="1" applyBorder="1" applyAlignment="1" applyProtection="1">
      <alignment horizontal="center"/>
      <protection hidden="1"/>
    </xf>
    <xf numFmtId="164" fontId="3" fillId="6" borderId="97" xfId="2" applyNumberFormat="1" applyFill="1" applyBorder="1" applyAlignment="1" applyProtection="1">
      <alignment horizontal="center" vertical="center"/>
      <protection hidden="1"/>
    </xf>
    <xf numFmtId="164" fontId="5" fillId="6" borderId="97" xfId="2" applyNumberFormat="1" applyFont="1" applyFill="1" applyBorder="1" applyAlignment="1" applyProtection="1">
      <alignment horizontal="center" vertical="center"/>
      <protection hidden="1"/>
    </xf>
    <xf numFmtId="20" fontId="3" fillId="2" borderId="55" xfId="7" applyNumberFormat="1" applyFont="1" applyFill="1" applyBorder="1" applyAlignment="1" applyProtection="1">
      <alignment horizontal="center"/>
      <protection hidden="1"/>
    </xf>
    <xf numFmtId="164" fontId="3" fillId="6" borderId="55" xfId="2" applyNumberFormat="1" applyFill="1" applyBorder="1" applyAlignment="1" applyProtection="1">
      <alignment horizontal="center" vertical="center"/>
      <protection hidden="1"/>
    </xf>
    <xf numFmtId="164" fontId="5" fillId="6" borderId="55" xfId="2" applyNumberFormat="1" applyFont="1" applyFill="1" applyBorder="1" applyAlignment="1" applyProtection="1">
      <alignment horizontal="center" vertical="center"/>
      <protection hidden="1"/>
    </xf>
    <xf numFmtId="20" fontId="3" fillId="2" borderId="89" xfId="7" applyNumberFormat="1" applyFont="1" applyFill="1" applyBorder="1" applyAlignment="1" applyProtection="1">
      <alignment horizontal="center"/>
      <protection hidden="1"/>
    </xf>
    <xf numFmtId="164" fontId="3" fillId="6" borderId="89" xfId="2" applyNumberFormat="1" applyFill="1" applyBorder="1" applyAlignment="1" applyProtection="1">
      <alignment horizontal="center" vertical="center"/>
      <protection hidden="1"/>
    </xf>
    <xf numFmtId="164" fontId="5" fillId="6" borderId="89" xfId="2" applyNumberFormat="1" applyFont="1" applyFill="1" applyBorder="1" applyAlignment="1" applyProtection="1">
      <alignment horizontal="center" vertical="center"/>
      <protection hidden="1"/>
    </xf>
    <xf numFmtId="164" fontId="3" fillId="2" borderId="99" xfId="2" applyNumberFormat="1" applyFill="1" applyBorder="1" applyAlignment="1" applyProtection="1">
      <alignment horizontal="center" vertical="center"/>
      <protection hidden="1"/>
    </xf>
    <xf numFmtId="164" fontId="5" fillId="2" borderId="99" xfId="2" applyNumberFormat="1" applyFont="1" applyFill="1" applyBorder="1" applyAlignment="1" applyProtection="1">
      <alignment horizontal="center" vertical="center"/>
      <protection hidden="1"/>
    </xf>
    <xf numFmtId="164" fontId="3" fillId="2" borderId="98" xfId="2" applyNumberFormat="1" applyFill="1" applyBorder="1" applyAlignment="1" applyProtection="1">
      <alignment horizontal="center" vertical="center"/>
      <protection hidden="1"/>
    </xf>
    <xf numFmtId="164" fontId="5" fillId="2" borderId="98" xfId="2" applyNumberFormat="1" applyFont="1" applyFill="1" applyBorder="1" applyAlignment="1" applyProtection="1">
      <alignment horizontal="center" vertical="center"/>
      <protection hidden="1"/>
    </xf>
    <xf numFmtId="20" fontId="3" fillId="2" borderId="96" xfId="7" applyNumberFormat="1" applyFont="1" applyFill="1" applyBorder="1" applyAlignment="1" applyProtection="1">
      <alignment horizontal="center"/>
      <protection hidden="1"/>
    </xf>
    <xf numFmtId="164" fontId="3" fillId="2" borderId="96" xfId="2" applyNumberFormat="1" applyFill="1" applyBorder="1" applyAlignment="1" applyProtection="1">
      <alignment horizontal="center" vertical="center"/>
      <protection hidden="1"/>
    </xf>
    <xf numFmtId="164" fontId="5" fillId="2" borderId="96" xfId="2" applyNumberFormat="1" applyFont="1" applyFill="1" applyBorder="1" applyAlignment="1" applyProtection="1">
      <alignment horizontal="center" vertical="center"/>
      <protection hidden="1"/>
    </xf>
    <xf numFmtId="20" fontId="3" fillId="2" borderId="94" xfId="7" applyNumberFormat="1" applyFont="1" applyFill="1" applyBorder="1" applyAlignment="1" applyProtection="1">
      <alignment horizontal="center"/>
      <protection hidden="1"/>
    </xf>
    <xf numFmtId="164" fontId="3" fillId="6" borderId="94" xfId="2" applyNumberFormat="1" applyFill="1" applyBorder="1" applyAlignment="1" applyProtection="1">
      <alignment horizontal="center" vertical="center"/>
      <protection hidden="1"/>
    </xf>
    <xf numFmtId="164" fontId="5" fillId="6" borderId="94" xfId="2" applyNumberFormat="1" applyFont="1" applyFill="1" applyBorder="1" applyAlignment="1" applyProtection="1">
      <alignment horizontal="center" vertical="center"/>
      <protection hidden="1"/>
    </xf>
    <xf numFmtId="20" fontId="3" fillId="2" borderId="95" xfId="7" applyNumberFormat="1" applyFont="1" applyFill="1" applyBorder="1" applyAlignment="1" applyProtection="1">
      <alignment horizontal="center"/>
      <protection hidden="1"/>
    </xf>
    <xf numFmtId="164" fontId="3" fillId="6" borderId="95" xfId="2" applyNumberFormat="1" applyFill="1" applyBorder="1" applyAlignment="1" applyProtection="1">
      <alignment horizontal="center" vertical="center"/>
      <protection hidden="1"/>
    </xf>
    <xf numFmtId="164" fontId="5" fillId="6" borderId="95" xfId="2" applyNumberFormat="1" applyFont="1" applyFill="1" applyBorder="1" applyAlignment="1" applyProtection="1">
      <alignment horizontal="center" vertical="center"/>
      <protection hidden="1"/>
    </xf>
    <xf numFmtId="0" fontId="5" fillId="0" borderId="54" xfId="2" applyFont="1" applyBorder="1" applyAlignment="1" applyProtection="1">
      <alignment horizontal="center"/>
      <protection hidden="1"/>
    </xf>
    <xf numFmtId="164" fontId="5" fillId="0" borderId="54" xfId="2" applyNumberFormat="1" applyFont="1" applyBorder="1" applyAlignment="1" applyProtection="1">
      <alignment horizontal="center" vertical="center"/>
      <protection hidden="1"/>
    </xf>
    <xf numFmtId="9" fontId="3" fillId="0" borderId="0" xfId="8" applyFont="1" applyFill="1" applyBorder="1" applyAlignment="1" applyProtection="1">
      <alignment horizontal="center"/>
      <protection hidden="1"/>
    </xf>
    <xf numFmtId="9" fontId="3" fillId="0" borderId="55" xfId="8" applyFont="1" applyFill="1" applyBorder="1" applyAlignment="1" applyProtection="1">
      <alignment horizontal="center" vertical="center"/>
      <protection hidden="1"/>
    </xf>
    <xf numFmtId="9" fontId="3" fillId="0" borderId="0" xfId="8" applyFont="1" applyFill="1" applyBorder="1" applyAlignment="1" applyProtection="1">
      <alignment horizontal="center" vertical="center"/>
      <protection hidden="1"/>
    </xf>
    <xf numFmtId="9" fontId="3" fillId="0" borderId="54" xfId="8" applyFont="1" applyFill="1" applyBorder="1" applyAlignment="1" applyProtection="1">
      <alignment horizontal="center" vertical="center"/>
      <protection hidden="1"/>
    </xf>
    <xf numFmtId="0" fontId="52" fillId="0" borderId="0" xfId="0" applyFont="1" applyAlignment="1" applyProtection="1">
      <alignment vertical="center"/>
      <protection hidden="1"/>
    </xf>
    <xf numFmtId="0" fontId="61" fillId="0" borderId="55" xfId="0" applyFont="1" applyBorder="1" applyAlignment="1" applyProtection="1">
      <alignment horizontal="center" vertical="center" wrapText="1"/>
      <protection hidden="1"/>
    </xf>
    <xf numFmtId="0" fontId="52" fillId="0" borderId="51" xfId="0" applyFont="1" applyBorder="1" applyAlignment="1" applyProtection="1">
      <alignment vertical="center"/>
      <protection hidden="1"/>
    </xf>
    <xf numFmtId="0" fontId="53" fillId="0" borderId="51" xfId="0" applyFont="1" applyBorder="1" applyAlignment="1" applyProtection="1">
      <alignment vertical="center"/>
      <protection hidden="1"/>
    </xf>
    <xf numFmtId="0" fontId="61" fillId="0" borderId="0" xfId="0" applyFont="1" applyAlignment="1">
      <alignment horizontal="right"/>
    </xf>
    <xf numFmtId="0" fontId="52" fillId="7" borderId="54" xfId="2" applyFont="1" applyFill="1" applyBorder="1" applyAlignment="1" applyProtection="1">
      <alignment horizontal="center" vertical="center"/>
      <protection hidden="1"/>
    </xf>
    <xf numFmtId="0" fontId="53" fillId="7" borderId="54" xfId="2" applyFont="1" applyFill="1" applyBorder="1" applyAlignment="1" applyProtection="1">
      <alignment horizontal="center" vertical="center" wrapText="1"/>
      <protection hidden="1"/>
    </xf>
    <xf numFmtId="0" fontId="52" fillId="7" borderId="54" xfId="2" applyFont="1" applyFill="1" applyBorder="1" applyAlignment="1" applyProtection="1">
      <alignment horizontal="center" vertical="center" wrapText="1"/>
      <protection hidden="1"/>
    </xf>
    <xf numFmtId="0" fontId="69" fillId="7" borderId="27" xfId="2" applyFont="1" applyFill="1" applyBorder="1" applyAlignment="1" applyProtection="1">
      <alignment horizontal="center" vertical="center" textRotation="90"/>
      <protection hidden="1"/>
    </xf>
    <xf numFmtId="0" fontId="70" fillId="7" borderId="28" xfId="2" applyFont="1" applyFill="1" applyBorder="1" applyAlignment="1" applyProtection="1">
      <alignment horizontal="right" textRotation="90"/>
      <protection hidden="1"/>
    </xf>
    <xf numFmtId="0" fontId="70" fillId="7" borderId="28" xfId="2" applyFont="1" applyFill="1" applyBorder="1" applyAlignment="1" applyProtection="1">
      <alignment horizontal="center" textRotation="90"/>
      <protection hidden="1"/>
    </xf>
    <xf numFmtId="164" fontId="70" fillId="7" borderId="28" xfId="2" applyNumberFormat="1" applyFont="1" applyFill="1" applyBorder="1" applyAlignment="1" applyProtection="1">
      <alignment horizontal="right" textRotation="90"/>
      <protection hidden="1"/>
    </xf>
    <xf numFmtId="164" fontId="70" fillId="7" borderId="29" xfId="2" applyNumberFormat="1" applyFont="1" applyFill="1" applyBorder="1" applyAlignment="1" applyProtection="1">
      <alignment horizontal="right" textRotation="90"/>
      <protection hidden="1"/>
    </xf>
    <xf numFmtId="0" fontId="3" fillId="0" borderId="0" xfId="2" applyAlignment="1" applyProtection="1">
      <alignment horizontal="left"/>
      <protection hidden="1"/>
    </xf>
    <xf numFmtId="164" fontId="3" fillId="0" borderId="0" xfId="2" applyNumberFormat="1" applyProtection="1">
      <protection hidden="1"/>
    </xf>
    <xf numFmtId="0" fontId="71" fillId="0" borderId="0" xfId="2" applyFont="1" applyAlignment="1" applyProtection="1">
      <alignment horizontal="left"/>
      <protection hidden="1"/>
    </xf>
    <xf numFmtId="0" fontId="51" fillId="0" borderId="0" xfId="2" applyFont="1" applyProtection="1">
      <protection hidden="1"/>
    </xf>
    <xf numFmtId="0" fontId="64" fillId="0" borderId="0" xfId="2" applyFont="1" applyAlignment="1" applyProtection="1">
      <alignment horizontal="left"/>
      <protection hidden="1"/>
    </xf>
    <xf numFmtId="0" fontId="51" fillId="0" borderId="0" xfId="2" applyFont="1" applyAlignment="1" applyProtection="1">
      <alignment horizontal="center"/>
      <protection hidden="1"/>
    </xf>
    <xf numFmtId="0" fontId="70" fillId="0" borderId="0" xfId="2" applyFont="1" applyAlignment="1" applyProtection="1">
      <alignment horizontal="left" textRotation="90" wrapText="1"/>
      <protection hidden="1"/>
    </xf>
    <xf numFmtId="0" fontId="70" fillId="0" borderId="0" xfId="2" applyFont="1" applyAlignment="1" applyProtection="1">
      <alignment horizontal="right" textRotation="90" wrapText="1"/>
      <protection hidden="1"/>
    </xf>
    <xf numFmtId="0" fontId="70" fillId="0" borderId="0" xfId="2" applyFont="1" applyAlignment="1" applyProtection="1">
      <alignment horizontal="center" textRotation="90" wrapText="1"/>
      <protection hidden="1"/>
    </xf>
    <xf numFmtId="164" fontId="70" fillId="0" borderId="0" xfId="2" applyNumberFormat="1" applyFont="1" applyAlignment="1" applyProtection="1">
      <alignment horizontal="right" textRotation="90" wrapText="1"/>
      <protection hidden="1"/>
    </xf>
    <xf numFmtId="165" fontId="3" fillId="7" borderId="65" xfId="2" applyNumberFormat="1" applyFill="1" applyBorder="1" applyAlignment="1" applyProtection="1">
      <alignment horizontal="center"/>
      <protection hidden="1"/>
    </xf>
    <xf numFmtId="0" fontId="3" fillId="7" borderId="6" xfId="2" applyFill="1" applyBorder="1" applyAlignment="1" applyProtection="1">
      <alignment horizontal="center"/>
      <protection hidden="1"/>
    </xf>
    <xf numFmtId="0" fontId="5" fillId="7" borderId="6" xfId="2" applyFont="1" applyFill="1" applyBorder="1" applyAlignment="1" applyProtection="1">
      <alignment horizontal="center"/>
      <protection hidden="1"/>
    </xf>
    <xf numFmtId="0" fontId="3" fillId="7" borderId="4" xfId="2" applyFill="1" applyBorder="1" applyAlignment="1" applyProtection="1">
      <alignment horizontal="right"/>
      <protection hidden="1"/>
    </xf>
    <xf numFmtId="0" fontId="3" fillId="7" borderId="65" xfId="2" applyFill="1" applyBorder="1" applyAlignment="1" applyProtection="1">
      <alignment horizontal="center"/>
      <protection hidden="1"/>
    </xf>
    <xf numFmtId="164" fontId="3" fillId="7" borderId="4" xfId="2" applyNumberFormat="1" applyFill="1" applyBorder="1" applyAlignment="1" applyProtection="1">
      <alignment horizontal="right"/>
      <protection hidden="1"/>
    </xf>
    <xf numFmtId="0" fontId="61" fillId="7" borderId="4" xfId="2" applyFont="1" applyFill="1" applyBorder="1" applyAlignment="1" applyProtection="1">
      <alignment horizontal="right"/>
      <protection hidden="1"/>
    </xf>
    <xf numFmtId="164" fontId="61" fillId="7" borderId="4" xfId="2" applyNumberFormat="1" applyFont="1" applyFill="1" applyBorder="1" applyAlignment="1" applyProtection="1">
      <alignment horizontal="right"/>
      <protection hidden="1"/>
    </xf>
    <xf numFmtId="164" fontId="61" fillId="7" borderId="3" xfId="2" applyNumberFormat="1" applyFont="1" applyFill="1" applyBorder="1" applyAlignment="1" applyProtection="1">
      <alignment horizontal="right"/>
      <protection hidden="1"/>
    </xf>
    <xf numFmtId="0" fontId="3" fillId="7" borderId="0" xfId="2" applyFill="1" applyAlignment="1" applyProtection="1">
      <alignment horizontal="right"/>
      <protection hidden="1"/>
    </xf>
    <xf numFmtId="164" fontId="3" fillId="7" borderId="0" xfId="2" applyNumberFormat="1" applyFill="1" applyAlignment="1" applyProtection="1">
      <alignment horizontal="right"/>
      <protection hidden="1"/>
    </xf>
    <xf numFmtId="0" fontId="61" fillId="7" borderId="0" xfId="2" applyFont="1" applyFill="1" applyAlignment="1" applyProtection="1">
      <alignment horizontal="right"/>
      <protection hidden="1"/>
    </xf>
    <xf numFmtId="0" fontId="61" fillId="7" borderId="5" xfId="2" applyFont="1" applyFill="1" applyBorder="1" applyAlignment="1" applyProtection="1">
      <alignment horizontal="right"/>
      <protection hidden="1"/>
    </xf>
    <xf numFmtId="0" fontId="3" fillId="7" borderId="1" xfId="2" applyFill="1" applyBorder="1" applyAlignment="1" applyProtection="1">
      <alignment horizontal="right"/>
      <protection hidden="1"/>
    </xf>
    <xf numFmtId="0" fontId="3" fillId="7" borderId="66" xfId="2" applyFill="1" applyBorder="1" applyAlignment="1" applyProtection="1">
      <alignment horizontal="center"/>
      <protection hidden="1"/>
    </xf>
    <xf numFmtId="164" fontId="61" fillId="7" borderId="0" xfId="2" applyNumberFormat="1" applyFont="1" applyFill="1" applyAlignment="1" applyProtection="1">
      <alignment horizontal="right"/>
      <protection hidden="1"/>
    </xf>
    <xf numFmtId="164" fontId="61" fillId="7" borderId="5" xfId="2" applyNumberFormat="1" applyFont="1" applyFill="1" applyBorder="1" applyAlignment="1" applyProtection="1">
      <alignment horizontal="right"/>
      <protection hidden="1"/>
    </xf>
    <xf numFmtId="0" fontId="3" fillId="7" borderId="2" xfId="2" applyFill="1" applyBorder="1" applyAlignment="1" applyProtection="1">
      <alignment horizontal="center"/>
      <protection hidden="1"/>
    </xf>
    <xf numFmtId="0" fontId="3" fillId="0" borderId="83" xfId="2" applyBorder="1" applyProtection="1">
      <protection hidden="1"/>
    </xf>
    <xf numFmtId="0" fontId="3" fillId="0" borderId="82" xfId="2" applyBorder="1" applyProtection="1">
      <protection hidden="1"/>
    </xf>
    <xf numFmtId="0" fontId="3" fillId="0" borderId="67" xfId="2" applyBorder="1" applyProtection="1">
      <protection hidden="1"/>
    </xf>
    <xf numFmtId="0" fontId="3" fillId="7" borderId="46" xfId="2" applyFill="1" applyBorder="1" applyAlignment="1" applyProtection="1">
      <alignment horizontal="center"/>
      <protection hidden="1"/>
    </xf>
    <xf numFmtId="0" fontId="3" fillId="0" borderId="68" xfId="2" applyBorder="1" applyProtection="1">
      <protection hidden="1"/>
    </xf>
    <xf numFmtId="0" fontId="3" fillId="0" borderId="69" xfId="2" applyBorder="1" applyProtection="1">
      <protection hidden="1"/>
    </xf>
    <xf numFmtId="164" fontId="3" fillId="0" borderId="69" xfId="2" applyNumberFormat="1" applyBorder="1" applyProtection="1">
      <protection hidden="1"/>
    </xf>
    <xf numFmtId="164" fontId="3" fillId="0" borderId="70" xfId="2" applyNumberFormat="1" applyBorder="1" applyProtection="1">
      <protection hidden="1"/>
    </xf>
    <xf numFmtId="0" fontId="3" fillId="0" borderId="77" xfId="2" applyBorder="1" applyProtection="1">
      <protection hidden="1"/>
    </xf>
    <xf numFmtId="0" fontId="3" fillId="0" borderId="71" xfId="2" applyBorder="1" applyProtection="1">
      <protection hidden="1"/>
    </xf>
    <xf numFmtId="164" fontId="3" fillId="0" borderId="67" xfId="2" applyNumberFormat="1" applyBorder="1" applyProtection="1">
      <protection hidden="1"/>
    </xf>
    <xf numFmtId="164" fontId="3" fillId="0" borderId="72" xfId="2" applyNumberFormat="1" applyBorder="1" applyProtection="1">
      <protection hidden="1"/>
    </xf>
    <xf numFmtId="0" fontId="3" fillId="0" borderId="84" xfId="2" applyBorder="1" applyProtection="1">
      <protection hidden="1"/>
    </xf>
    <xf numFmtId="0" fontId="3" fillId="0" borderId="80" xfId="2" applyBorder="1" applyProtection="1">
      <protection hidden="1"/>
    </xf>
    <xf numFmtId="0" fontId="3" fillId="0" borderId="85" xfId="2" applyBorder="1" applyProtection="1">
      <protection hidden="1"/>
    </xf>
    <xf numFmtId="0" fontId="3" fillId="0" borderId="79" xfId="2" applyBorder="1" applyProtection="1">
      <protection hidden="1"/>
    </xf>
    <xf numFmtId="164" fontId="3" fillId="0" borderId="80" xfId="2" applyNumberFormat="1" applyBorder="1" applyProtection="1">
      <protection hidden="1"/>
    </xf>
    <xf numFmtId="164" fontId="3" fillId="0" borderId="81" xfId="2" applyNumberFormat="1" applyBorder="1" applyProtection="1">
      <protection hidden="1"/>
    </xf>
    <xf numFmtId="0" fontId="3" fillId="0" borderId="76" xfId="2" applyBorder="1" applyProtection="1">
      <protection hidden="1"/>
    </xf>
    <xf numFmtId="164" fontId="3" fillId="0" borderId="77" xfId="2" applyNumberFormat="1" applyBorder="1" applyProtection="1">
      <protection hidden="1"/>
    </xf>
    <xf numFmtId="164" fontId="3" fillId="0" borderId="78" xfId="2" applyNumberFormat="1" applyBorder="1" applyProtection="1">
      <protection hidden="1"/>
    </xf>
    <xf numFmtId="0" fontId="3" fillId="0" borderId="73" xfId="2" applyBorder="1" applyProtection="1">
      <protection hidden="1"/>
    </xf>
    <xf numFmtId="0" fontId="3" fillId="0" borderId="74" xfId="2" applyBorder="1" applyProtection="1">
      <protection hidden="1"/>
    </xf>
    <xf numFmtId="164" fontId="3" fillId="0" borderId="74" xfId="2" applyNumberFormat="1" applyBorder="1" applyProtection="1">
      <protection hidden="1"/>
    </xf>
    <xf numFmtId="164" fontId="3" fillId="0" borderId="75" xfId="2" applyNumberFormat="1" applyBorder="1" applyProtection="1">
      <protection hidden="1"/>
    </xf>
    <xf numFmtId="0" fontId="3" fillId="7" borderId="4" xfId="2" applyFill="1" applyBorder="1" applyProtection="1">
      <protection hidden="1"/>
    </xf>
    <xf numFmtId="0" fontId="3" fillId="7" borderId="0" xfId="2" applyFill="1" applyProtection="1">
      <protection hidden="1"/>
    </xf>
    <xf numFmtId="164" fontId="3" fillId="7" borderId="0" xfId="2" applyNumberFormat="1" applyFill="1" applyProtection="1">
      <protection hidden="1"/>
    </xf>
    <xf numFmtId="164" fontId="3" fillId="7" borderId="5" xfId="2" applyNumberFormat="1" applyFill="1" applyBorder="1" applyProtection="1">
      <protection hidden="1"/>
    </xf>
    <xf numFmtId="0" fontId="3" fillId="7" borderId="1" xfId="2" applyFill="1" applyBorder="1" applyProtection="1">
      <protection hidden="1"/>
    </xf>
    <xf numFmtId="164" fontId="3" fillId="7" borderId="1" xfId="2" applyNumberFormat="1" applyFill="1" applyBorder="1" applyProtection="1">
      <protection hidden="1"/>
    </xf>
    <xf numFmtId="164" fontId="3" fillId="7" borderId="8" xfId="2" applyNumberFormat="1" applyFill="1" applyBorder="1" applyProtection="1">
      <protection hidden="1"/>
    </xf>
    <xf numFmtId="164" fontId="3" fillId="0" borderId="5" xfId="2" applyNumberFormat="1" applyBorder="1" applyProtection="1">
      <protection hidden="1"/>
    </xf>
    <xf numFmtId="165" fontId="3" fillId="7" borderId="6" xfId="2" applyNumberFormat="1" applyFill="1" applyBorder="1" applyAlignment="1" applyProtection="1">
      <alignment horizontal="center"/>
      <protection hidden="1"/>
    </xf>
    <xf numFmtId="0" fontId="3" fillId="0" borderId="0" xfId="0" applyFont="1" applyProtection="1">
      <protection hidden="1"/>
    </xf>
    <xf numFmtId="164" fontId="3" fillId="0" borderId="0" xfId="6" applyNumberFormat="1" applyFont="1" applyBorder="1" applyAlignment="1" applyProtection="1">
      <alignment horizontal="right"/>
      <protection hidden="1"/>
    </xf>
    <xf numFmtId="0" fontId="52" fillId="7" borderId="54" xfId="2" applyFont="1" applyFill="1" applyBorder="1" applyAlignment="1" applyProtection="1">
      <alignment horizontal="center"/>
      <protection hidden="1"/>
    </xf>
    <xf numFmtId="164" fontId="52" fillId="7" borderId="54" xfId="2" applyNumberFormat="1" applyFont="1" applyFill="1" applyBorder="1" applyAlignment="1" applyProtection="1">
      <alignment horizontal="center" vertical="center"/>
      <protection hidden="1"/>
    </xf>
    <xf numFmtId="0" fontId="52" fillId="9" borderId="54" xfId="2" applyFont="1" applyFill="1" applyBorder="1" applyAlignment="1" applyProtection="1">
      <alignment horizontal="center" vertical="center"/>
      <protection hidden="1"/>
    </xf>
    <xf numFmtId="0" fontId="53" fillId="9" borderId="54" xfId="2" applyFont="1" applyFill="1" applyBorder="1" applyAlignment="1" applyProtection="1">
      <alignment horizontal="center" vertical="center" wrapText="1"/>
      <protection hidden="1"/>
    </xf>
    <xf numFmtId="0" fontId="52" fillId="9" borderId="54" xfId="2" applyFont="1" applyFill="1" applyBorder="1" applyAlignment="1" applyProtection="1">
      <alignment horizontal="center" vertical="center" wrapText="1"/>
      <protection hidden="1"/>
    </xf>
    <xf numFmtId="0" fontId="52" fillId="9" borderId="54" xfId="2" applyFont="1" applyFill="1" applyBorder="1" applyAlignment="1" applyProtection="1">
      <alignment horizontal="center"/>
      <protection hidden="1"/>
    </xf>
    <xf numFmtId="164" fontId="52" fillId="9" borderId="54" xfId="2" applyNumberFormat="1" applyFont="1" applyFill="1" applyBorder="1" applyAlignment="1" applyProtection="1">
      <alignment horizontal="center" vertical="center"/>
      <protection hidden="1"/>
    </xf>
    <xf numFmtId="9" fontId="37" fillId="0" borderId="0" xfId="5" applyFont="1" applyBorder="1" applyAlignment="1" applyProtection="1">
      <alignment horizontal="center" vertical="center"/>
      <protection hidden="1"/>
    </xf>
    <xf numFmtId="0" fontId="60" fillId="0" borderId="107" xfId="0" applyFont="1" applyBorder="1" applyAlignment="1" applyProtection="1">
      <alignment horizontal="center" vertical="center"/>
      <protection hidden="1"/>
    </xf>
    <xf numFmtId="0" fontId="60" fillId="0" borderId="0" xfId="0" applyFont="1" applyAlignment="1" applyProtection="1">
      <alignment horizontal="center" vertical="center"/>
      <protection hidden="1"/>
    </xf>
    <xf numFmtId="0" fontId="61" fillId="0" borderId="107" xfId="0" applyFont="1" applyBorder="1" applyAlignment="1" applyProtection="1">
      <alignment horizontal="center" vertical="center"/>
      <protection hidden="1"/>
    </xf>
    <xf numFmtId="0" fontId="61" fillId="0" borderId="107" xfId="0" applyFont="1" applyBorder="1" applyAlignment="1" applyProtection="1">
      <alignment horizontal="center" vertical="center" wrapText="1"/>
      <protection hidden="1"/>
    </xf>
    <xf numFmtId="0" fontId="26" fillId="0" borderId="31" xfId="2" applyFont="1" applyBorder="1" applyAlignment="1" applyProtection="1">
      <alignment horizontal="left"/>
      <protection hidden="1"/>
    </xf>
    <xf numFmtId="0" fontId="26" fillId="0" borderId="0" xfId="2" applyFont="1" applyAlignment="1" applyProtection="1">
      <alignment horizontal="left" vertical="top"/>
      <protection hidden="1"/>
    </xf>
    <xf numFmtId="0" fontId="26" fillId="0" borderId="0" xfId="2" applyFont="1" applyAlignment="1" applyProtection="1">
      <alignment horizontal="left"/>
      <protection hidden="1"/>
    </xf>
    <xf numFmtId="0" fontId="48" fillId="0" borderId="0" xfId="2" applyFont="1" applyAlignment="1" applyProtection="1">
      <alignment horizontal="center" wrapText="1"/>
      <protection hidden="1"/>
    </xf>
    <xf numFmtId="0" fontId="18" fillId="4" borderId="27" xfId="2" applyFont="1" applyFill="1" applyBorder="1" applyAlignment="1" applyProtection="1">
      <alignment horizontal="left" vertical="center"/>
      <protection hidden="1"/>
    </xf>
    <xf numFmtId="0" fontId="18" fillId="4" borderId="29" xfId="2" applyFont="1" applyFill="1" applyBorder="1" applyAlignment="1" applyProtection="1">
      <alignment horizontal="left" vertical="center"/>
      <protection hidden="1"/>
    </xf>
    <xf numFmtId="0" fontId="11" fillId="0" borderId="27" xfId="2" applyFont="1" applyBorder="1" applyAlignment="1" applyProtection="1">
      <alignment horizontal="left" vertical="center"/>
      <protection hidden="1"/>
    </xf>
    <xf numFmtId="0" fontId="11" fillId="0" borderId="29" xfId="2" applyFont="1" applyBorder="1" applyAlignment="1" applyProtection="1">
      <alignment horizontal="left" vertical="center"/>
      <protection hidden="1"/>
    </xf>
    <xf numFmtId="170" fontId="6" fillId="0" borderId="32" xfId="2" applyNumberFormat="1" applyFont="1" applyBorder="1" applyAlignment="1" applyProtection="1">
      <alignment horizontal="center" vertical="center"/>
      <protection hidden="1"/>
    </xf>
    <xf numFmtId="0" fontId="18" fillId="4" borderId="27" xfId="2" applyFont="1" applyFill="1" applyBorder="1" applyAlignment="1" applyProtection="1">
      <alignment horizontal="left" vertical="top"/>
      <protection hidden="1"/>
    </xf>
    <xf numFmtId="0" fontId="18" fillId="4" borderId="29" xfId="2" applyFont="1" applyFill="1" applyBorder="1" applyAlignment="1" applyProtection="1">
      <alignment horizontal="left" vertical="top"/>
      <protection hidden="1"/>
    </xf>
    <xf numFmtId="0" fontId="26" fillId="0" borderId="0" xfId="2" applyFont="1" applyAlignment="1" applyProtection="1">
      <alignment horizontal="center" wrapText="1"/>
      <protection hidden="1"/>
    </xf>
    <xf numFmtId="0" fontId="44" fillId="0" borderId="24" xfId="2" applyFont="1" applyBorder="1" applyAlignment="1" applyProtection="1">
      <alignment horizontal="left" vertical="top" wrapText="1"/>
      <protection hidden="1"/>
    </xf>
    <xf numFmtId="0" fontId="44" fillId="0" borderId="25" xfId="2" applyFont="1" applyBorder="1" applyAlignment="1" applyProtection="1">
      <alignment horizontal="left" vertical="top" wrapText="1"/>
      <protection hidden="1"/>
    </xf>
    <xf numFmtId="0" fontId="44" fillId="0" borderId="26" xfId="2" applyFont="1" applyBorder="1" applyAlignment="1" applyProtection="1">
      <alignment horizontal="left" vertical="top" wrapText="1"/>
      <protection hidden="1"/>
    </xf>
    <xf numFmtId="0" fontId="26" fillId="0" borderId="30" xfId="2" applyFont="1" applyBorder="1" applyAlignment="1" applyProtection="1">
      <alignment horizontal="left"/>
      <protection hidden="1"/>
    </xf>
    <xf numFmtId="0" fontId="35" fillId="0" borderId="25" xfId="2" applyFont="1" applyBorder="1" applyAlignment="1" applyProtection="1">
      <alignment horizontal="center" vertical="center"/>
      <protection hidden="1"/>
    </xf>
    <xf numFmtId="0" fontId="35" fillId="0" borderId="26" xfId="2" applyFont="1" applyBorder="1" applyAlignment="1" applyProtection="1">
      <alignment horizontal="center" vertical="center"/>
      <protection hidden="1"/>
    </xf>
    <xf numFmtId="164" fontId="12" fillId="0" borderId="92" xfId="2" applyNumberFormat="1" applyFont="1" applyBorder="1" applyAlignment="1" applyProtection="1">
      <alignment horizontal="center" vertical="center"/>
      <protection hidden="1"/>
    </xf>
    <xf numFmtId="164" fontId="12" fillId="0" borderId="93" xfId="2" applyNumberFormat="1" applyFont="1" applyBorder="1" applyAlignment="1" applyProtection="1">
      <alignment horizontal="center" vertical="center"/>
      <protection hidden="1"/>
    </xf>
    <xf numFmtId="164" fontId="32" fillId="0" borderId="25" xfId="2" applyNumberFormat="1" applyFont="1" applyBorder="1" applyAlignment="1" applyProtection="1">
      <alignment horizontal="center" vertical="center"/>
      <protection hidden="1"/>
    </xf>
    <xf numFmtId="164" fontId="32" fillId="0" borderId="26" xfId="2" applyNumberFormat="1" applyFont="1" applyBorder="1" applyAlignment="1" applyProtection="1">
      <alignment horizontal="center" vertical="center"/>
      <protection hidden="1"/>
    </xf>
    <xf numFmtId="0" fontId="6" fillId="0" borderId="0" xfId="2" applyFont="1" applyAlignment="1" applyProtection="1">
      <alignment horizontal="center" vertical="center" wrapText="1"/>
      <protection hidden="1"/>
    </xf>
    <xf numFmtId="0" fontId="48" fillId="0" borderId="0" xfId="2" applyFont="1" applyAlignment="1" applyProtection="1">
      <alignment horizontal="center" vertical="center" wrapText="1"/>
      <protection hidden="1"/>
    </xf>
    <xf numFmtId="0" fontId="6" fillId="0" borderId="24" xfId="2" applyFont="1" applyBorder="1" applyAlignment="1" applyProtection="1">
      <alignment horizontal="center" vertical="center"/>
      <protection hidden="1"/>
    </xf>
    <xf numFmtId="0" fontId="6" fillId="0" borderId="25" xfId="2" applyFont="1" applyBorder="1" applyAlignment="1" applyProtection="1">
      <alignment horizontal="center" vertical="center"/>
      <protection hidden="1"/>
    </xf>
    <xf numFmtId="0" fontId="6" fillId="0" borderId="26" xfId="2" applyFont="1" applyBorder="1" applyAlignment="1" applyProtection="1">
      <alignment horizontal="center" vertical="center"/>
      <protection hidden="1"/>
    </xf>
    <xf numFmtId="164" fontId="34" fillId="0" borderId="25" xfId="2" applyNumberFormat="1" applyFont="1" applyBorder="1" applyAlignment="1" applyProtection="1">
      <alignment horizontal="center" vertical="center"/>
      <protection hidden="1"/>
    </xf>
    <xf numFmtId="164" fontId="34" fillId="0" borderId="26" xfId="2" applyNumberFormat="1" applyFont="1" applyBorder="1" applyAlignment="1" applyProtection="1">
      <alignment horizontal="center" vertical="center"/>
      <protection hidden="1"/>
    </xf>
    <xf numFmtId="164" fontId="31" fillId="0" borderId="92" xfId="2" applyNumberFormat="1" applyFont="1" applyBorder="1" applyAlignment="1" applyProtection="1">
      <alignment horizontal="center" vertical="center"/>
      <protection hidden="1"/>
    </xf>
    <xf numFmtId="164" fontId="31" fillId="0" borderId="93" xfId="2" applyNumberFormat="1" applyFont="1" applyBorder="1" applyAlignment="1" applyProtection="1">
      <alignment horizontal="center" vertical="center"/>
      <protection hidden="1"/>
    </xf>
    <xf numFmtId="0" fontId="30" fillId="0" borderId="92" xfId="2" applyFont="1" applyBorder="1" applyAlignment="1" applyProtection="1">
      <alignment horizontal="center" vertical="center"/>
      <protection hidden="1"/>
    </xf>
    <xf numFmtId="0" fontId="30" fillId="0" borderId="93" xfId="2" applyFont="1" applyBorder="1" applyAlignment="1" applyProtection="1">
      <alignment horizontal="center" vertical="center"/>
      <protection hidden="1"/>
    </xf>
    <xf numFmtId="0" fontId="6" fillId="0" borderId="24" xfId="2" applyFont="1" applyBorder="1" applyAlignment="1" applyProtection="1">
      <alignment horizontal="center"/>
      <protection hidden="1"/>
    </xf>
    <xf numFmtId="0" fontId="6" fillId="0" borderId="26" xfId="2" applyFont="1" applyBorder="1" applyAlignment="1" applyProtection="1">
      <alignment horizontal="center"/>
      <protection hidden="1"/>
    </xf>
    <xf numFmtId="0" fontId="6" fillId="0" borderId="32" xfId="2" applyFont="1" applyBorder="1" applyAlignment="1" applyProtection="1">
      <alignment horizontal="center" vertical="center"/>
      <protection hidden="1"/>
    </xf>
    <xf numFmtId="2" fontId="30" fillId="0" borderId="24" xfId="2" applyNumberFormat="1" applyFont="1" applyBorder="1" applyAlignment="1" applyProtection="1">
      <alignment horizontal="center" vertical="center"/>
      <protection hidden="1"/>
    </xf>
    <xf numFmtId="2" fontId="30" fillId="0" borderId="26" xfId="2" applyNumberFormat="1" applyFont="1" applyBorder="1" applyAlignment="1" applyProtection="1">
      <alignment horizontal="center" vertical="center"/>
      <protection hidden="1"/>
    </xf>
    <xf numFmtId="0" fontId="26" fillId="0" borderId="31" xfId="2" applyFont="1" applyBorder="1" applyAlignment="1" applyProtection="1">
      <alignment horizontal="center" wrapText="1"/>
      <protection hidden="1"/>
    </xf>
    <xf numFmtId="0" fontId="6" fillId="0" borderId="25" xfId="2" applyFont="1" applyBorder="1" applyAlignment="1" applyProtection="1">
      <alignment horizontal="center"/>
      <protection hidden="1"/>
    </xf>
    <xf numFmtId="0" fontId="3" fillId="0" borderId="0" xfId="0" applyFont="1" applyAlignment="1" applyProtection="1">
      <alignment horizontal="left" vertical="top" wrapText="1"/>
      <protection hidden="1"/>
    </xf>
    <xf numFmtId="0" fontId="49" fillId="0" borderId="100" xfId="0" applyFont="1" applyBorder="1" applyAlignment="1" applyProtection="1">
      <alignment horizontal="left"/>
      <protection hidden="1"/>
    </xf>
    <xf numFmtId="0" fontId="5" fillId="0" borderId="21" xfId="0" applyFont="1"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hidden="1"/>
    </xf>
    <xf numFmtId="0" fontId="3" fillId="0" borderId="52" xfId="0" applyFont="1" applyBorder="1" applyAlignment="1" applyProtection="1">
      <alignment horizontal="left" vertical="top" wrapText="1"/>
      <protection hidden="1"/>
    </xf>
    <xf numFmtId="0" fontId="3" fillId="0" borderId="0" xfId="0" applyFont="1" applyAlignment="1" applyProtection="1">
      <alignment horizontal="right" vertical="top" wrapText="1"/>
      <protection hidden="1"/>
    </xf>
    <xf numFmtId="0" fontId="3" fillId="0" borderId="58" xfId="0" applyFont="1" applyBorder="1" applyAlignment="1" applyProtection="1">
      <alignment horizontal="right" vertical="top" wrapText="1"/>
      <protection hidden="1"/>
    </xf>
    <xf numFmtId="0" fontId="52" fillId="7" borderId="24" xfId="0" applyFont="1" applyFill="1" applyBorder="1" applyAlignment="1" applyProtection="1">
      <alignment horizontal="center"/>
      <protection hidden="1"/>
    </xf>
    <xf numFmtId="0" fontId="52" fillId="7" borderId="25" xfId="0" applyFont="1" applyFill="1" applyBorder="1" applyAlignment="1" applyProtection="1">
      <alignment horizontal="center"/>
      <protection hidden="1"/>
    </xf>
    <xf numFmtId="0" fontId="52" fillId="7" borderId="26" xfId="0" applyFont="1" applyFill="1" applyBorder="1" applyAlignment="1" applyProtection="1">
      <alignment horizontal="center"/>
      <protection hidden="1"/>
    </xf>
    <xf numFmtId="0" fontId="52" fillId="8" borderId="24" xfId="0" applyFont="1" applyFill="1" applyBorder="1" applyAlignment="1" applyProtection="1">
      <alignment horizontal="center"/>
      <protection hidden="1"/>
    </xf>
    <xf numFmtId="0" fontId="52" fillId="8" borderId="25" xfId="0" applyFont="1" applyFill="1" applyBorder="1" applyAlignment="1" applyProtection="1">
      <alignment horizontal="center"/>
      <protection hidden="1"/>
    </xf>
    <xf numFmtId="0" fontId="52" fillId="8" borderId="26" xfId="0" applyFont="1" applyFill="1" applyBorder="1" applyAlignment="1" applyProtection="1">
      <alignment horizontal="center"/>
      <protection hidden="1"/>
    </xf>
    <xf numFmtId="0" fontId="53" fillId="0" borderId="0" xfId="0" applyFont="1" applyAlignment="1" applyProtection="1">
      <alignment horizontal="left" vertical="top" wrapText="1"/>
      <protection hidden="1"/>
    </xf>
    <xf numFmtId="0" fontId="50" fillId="0" borderId="51" xfId="0" applyFont="1" applyBorder="1" applyAlignment="1" applyProtection="1">
      <alignment horizontal="right"/>
      <protection hidden="1"/>
    </xf>
    <xf numFmtId="0" fontId="50" fillId="0" borderId="100" xfId="0" applyFont="1" applyBorder="1" applyAlignment="1" applyProtection="1">
      <alignment horizontal="right"/>
      <protection hidden="1"/>
    </xf>
    <xf numFmtId="0" fontId="63" fillId="0" borderId="46" xfId="0" applyFont="1" applyBorder="1" applyAlignment="1" applyProtection="1">
      <alignment horizontal="left" vertical="top"/>
      <protection hidden="1"/>
    </xf>
    <xf numFmtId="0" fontId="63" fillId="0" borderId="4" xfId="0" applyFont="1" applyBorder="1" applyAlignment="1" applyProtection="1">
      <alignment horizontal="left" vertical="top"/>
      <protection hidden="1"/>
    </xf>
    <xf numFmtId="0" fontId="63" fillId="0" borderId="3" xfId="0" applyFont="1" applyBorder="1" applyAlignment="1" applyProtection="1">
      <alignment horizontal="left" vertical="top"/>
      <protection hidden="1"/>
    </xf>
    <xf numFmtId="0" fontId="63" fillId="0" borderId="2" xfId="0" applyFont="1" applyBorder="1" applyAlignment="1" applyProtection="1">
      <alignment horizontal="left" vertical="top"/>
      <protection hidden="1"/>
    </xf>
    <xf numFmtId="0" fontId="63" fillId="0" borderId="0" xfId="0" applyFont="1" applyAlignment="1" applyProtection="1">
      <alignment horizontal="left" vertical="top"/>
      <protection hidden="1"/>
    </xf>
    <xf numFmtId="0" fontId="63" fillId="0" borderId="5" xfId="0" applyFont="1" applyBorder="1" applyAlignment="1" applyProtection="1">
      <alignment horizontal="left" vertical="top"/>
      <protection hidden="1"/>
    </xf>
    <xf numFmtId="0" fontId="63" fillId="0" borderId="7" xfId="0" applyFont="1" applyBorder="1" applyAlignment="1" applyProtection="1">
      <alignment horizontal="left" vertical="top"/>
      <protection hidden="1"/>
    </xf>
    <xf numFmtId="0" fontId="63" fillId="0" borderId="1" xfId="0" applyFont="1" applyBorder="1" applyAlignment="1" applyProtection="1">
      <alignment horizontal="left" vertical="top"/>
      <protection hidden="1"/>
    </xf>
    <xf numFmtId="0" fontId="63" fillId="0" borderId="8" xfId="0" applyFont="1" applyBorder="1" applyAlignment="1" applyProtection="1">
      <alignment horizontal="left" vertical="top"/>
      <protection hidden="1"/>
    </xf>
    <xf numFmtId="0" fontId="53" fillId="0" borderId="0" xfId="0" applyFont="1" applyAlignment="1" applyProtection="1">
      <alignment horizontal="left" vertical="center"/>
      <protection hidden="1"/>
    </xf>
    <xf numFmtId="166" fontId="53" fillId="0" borderId="0" xfId="0" applyNumberFormat="1" applyFont="1" applyAlignment="1" applyProtection="1">
      <alignment horizontal="left"/>
      <protection hidden="1"/>
    </xf>
    <xf numFmtId="0" fontId="61" fillId="0" borderId="0" xfId="0" applyFont="1" applyAlignment="1" applyProtection="1">
      <alignment horizontal="right" vertical="top" wrapText="1"/>
      <protection hidden="1"/>
    </xf>
    <xf numFmtId="0" fontId="22" fillId="0" borderId="0" xfId="0" applyFont="1" applyAlignment="1" applyProtection="1">
      <alignment horizontal="right" vertical="top" wrapText="1"/>
      <protection hidden="1"/>
    </xf>
    <xf numFmtId="0" fontId="50" fillId="0" borderId="102" xfId="0" applyFont="1" applyBorder="1" applyAlignment="1" applyProtection="1">
      <alignment horizontal="right" vertical="top" wrapText="1"/>
      <protection hidden="1"/>
    </xf>
    <xf numFmtId="0" fontId="50" fillId="0" borderId="61" xfId="0" applyFont="1" applyBorder="1" applyAlignment="1" applyProtection="1">
      <alignment horizontal="right" vertical="top" wrapText="1"/>
      <protection hidden="1"/>
    </xf>
    <xf numFmtId="0" fontId="52" fillId="9" borderId="24" xfId="0" applyFont="1" applyFill="1" applyBorder="1" applyAlignment="1" applyProtection="1">
      <alignment horizontal="center"/>
      <protection hidden="1"/>
    </xf>
    <xf numFmtId="0" fontId="52" fillId="9" borderId="25" xfId="0" applyFont="1" applyFill="1" applyBorder="1" applyAlignment="1" applyProtection="1">
      <alignment horizontal="center"/>
      <protection hidden="1"/>
    </xf>
    <xf numFmtId="0" fontId="52" fillId="9" borderId="26" xfId="0" applyFont="1" applyFill="1" applyBorder="1" applyAlignment="1" applyProtection="1">
      <alignment horizontal="center"/>
      <protection hidden="1"/>
    </xf>
    <xf numFmtId="0" fontId="61" fillId="0" borderId="107" xfId="0" applyFont="1" applyBorder="1" applyAlignment="1" applyProtection="1">
      <alignment horizontal="center" vertical="center" wrapText="1"/>
      <protection hidden="1"/>
    </xf>
    <xf numFmtId="0" fontId="61" fillId="0" borderId="0" xfId="0" applyFont="1" applyAlignment="1" applyProtection="1">
      <alignment horizontal="center" vertical="center"/>
      <protection hidden="1"/>
    </xf>
    <xf numFmtId="0" fontId="61" fillId="0" borderId="0" xfId="0" applyFont="1" applyAlignment="1" applyProtection="1">
      <alignment horizontal="center" vertical="center" wrapText="1"/>
      <protection hidden="1"/>
    </xf>
    <xf numFmtId="0" fontId="53" fillId="0" borderId="103" xfId="0" applyFont="1" applyBorder="1" applyAlignment="1" applyProtection="1">
      <alignment horizontal="center" vertical="center" wrapText="1"/>
      <protection hidden="1"/>
    </xf>
    <xf numFmtId="0" fontId="53" fillId="0" borderId="104" xfId="0" applyFont="1" applyBorder="1" applyAlignment="1" applyProtection="1">
      <alignment horizontal="center" vertical="center" wrapText="1"/>
      <protection hidden="1"/>
    </xf>
    <xf numFmtId="0" fontId="53" fillId="0" borderId="105" xfId="0" applyFont="1" applyBorder="1" applyAlignment="1" applyProtection="1">
      <alignment horizontal="center" vertical="center" wrapText="1"/>
      <protection hidden="1"/>
    </xf>
    <xf numFmtId="0" fontId="53" fillId="0" borderId="88" xfId="0" applyFont="1" applyBorder="1" applyAlignment="1" applyProtection="1">
      <alignment horizontal="center" vertical="center" wrapText="1"/>
      <protection hidden="1"/>
    </xf>
    <xf numFmtId="0" fontId="53" fillId="0" borderId="55" xfId="0" applyFont="1" applyBorder="1" applyAlignment="1" applyProtection="1">
      <alignment horizontal="center" vertical="center" wrapText="1"/>
      <protection hidden="1"/>
    </xf>
    <xf numFmtId="0" fontId="53" fillId="0" borderId="89" xfId="0" applyFont="1" applyBorder="1" applyAlignment="1" applyProtection="1">
      <alignment horizontal="center" vertical="center" wrapText="1"/>
      <protection hidden="1"/>
    </xf>
    <xf numFmtId="0" fontId="66" fillId="0" borderId="21" xfId="0" applyFont="1" applyBorder="1" applyAlignment="1" applyProtection="1">
      <alignment horizontal="center" vertical="center" wrapText="1"/>
      <protection hidden="1"/>
    </xf>
    <xf numFmtId="0" fontId="66" fillId="0" borderId="23" xfId="0" applyFont="1" applyBorder="1" applyAlignment="1" applyProtection="1">
      <alignment horizontal="center" vertical="center" wrapText="1"/>
      <protection hidden="1"/>
    </xf>
    <xf numFmtId="0" fontId="61" fillId="0" borderId="51" xfId="0" applyFont="1" applyBorder="1" applyAlignment="1" applyProtection="1">
      <alignment horizontal="left" vertical="center"/>
      <protection hidden="1"/>
    </xf>
    <xf numFmtId="0" fontId="53" fillId="0" borderId="106" xfId="0" applyFont="1" applyBorder="1" applyAlignment="1" applyProtection="1">
      <alignment horizontal="left" vertical="top" wrapText="1"/>
      <protection hidden="1"/>
    </xf>
    <xf numFmtId="0" fontId="52" fillId="0" borderId="103" xfId="0" applyFont="1" applyBorder="1" applyAlignment="1" applyProtection="1">
      <alignment horizontal="center" vertical="center" wrapText="1"/>
      <protection hidden="1"/>
    </xf>
    <xf numFmtId="0" fontId="52" fillId="0" borderId="104" xfId="0" applyFont="1" applyBorder="1" applyAlignment="1" applyProtection="1">
      <alignment horizontal="center" vertical="center" wrapText="1"/>
      <protection hidden="1"/>
    </xf>
    <xf numFmtId="0" fontId="52" fillId="0" borderId="105" xfId="0" applyFont="1" applyBorder="1" applyAlignment="1" applyProtection="1">
      <alignment horizontal="center" vertical="center" wrapText="1"/>
      <protection hidden="1"/>
    </xf>
    <xf numFmtId="0" fontId="61" fillId="0" borderId="88" xfId="0" applyFont="1" applyBorder="1" applyAlignment="1" applyProtection="1">
      <alignment horizontal="center" vertical="center" wrapText="1"/>
      <protection hidden="1"/>
    </xf>
    <xf numFmtId="0" fontId="61" fillId="0" borderId="55" xfId="0" applyFont="1" applyBorder="1" applyAlignment="1" applyProtection="1">
      <alignment horizontal="center" vertical="center" wrapText="1"/>
      <protection hidden="1"/>
    </xf>
    <xf numFmtId="168" fontId="53" fillId="0" borderId="51" xfId="0" applyNumberFormat="1" applyFont="1" applyBorder="1" applyAlignment="1" applyProtection="1">
      <alignment horizontal="right" vertical="center"/>
      <protection hidden="1"/>
    </xf>
    <xf numFmtId="168" fontId="61" fillId="0" borderId="51" xfId="0" applyNumberFormat="1" applyFont="1" applyBorder="1" applyAlignment="1" applyProtection="1">
      <alignment horizontal="right" vertical="center"/>
      <protection hidden="1"/>
    </xf>
    <xf numFmtId="0" fontId="61" fillId="0" borderId="89" xfId="0" applyFont="1" applyBorder="1" applyAlignment="1" applyProtection="1">
      <alignment horizontal="center" vertical="center" wrapText="1"/>
      <protection hidden="1"/>
    </xf>
    <xf numFmtId="9" fontId="37" fillId="0" borderId="0" xfId="5" applyFont="1" applyBorder="1" applyAlignment="1" applyProtection="1">
      <alignment horizontal="center" vertical="center"/>
      <protection hidden="1"/>
    </xf>
    <xf numFmtId="0" fontId="70" fillId="0" borderId="0" xfId="2" applyFont="1" applyAlignment="1" applyProtection="1">
      <alignment horizontal="left" vertical="center"/>
      <protection hidden="1"/>
    </xf>
    <xf numFmtId="0" fontId="70" fillId="0" borderId="0" xfId="2" quotePrefix="1" applyFont="1" applyAlignment="1" applyProtection="1">
      <alignment horizontal="left" vertical="center"/>
      <protection hidden="1"/>
    </xf>
    <xf numFmtId="0" fontId="72" fillId="0" borderId="0" xfId="2" applyFont="1" applyAlignment="1" applyProtection="1">
      <alignment horizontal="left" vertical="center"/>
      <protection hidden="1"/>
    </xf>
    <xf numFmtId="0" fontId="3" fillId="0" borderId="0" xfId="2" applyAlignment="1" applyProtection="1">
      <alignment horizontal="center"/>
      <protection hidden="1"/>
    </xf>
    <xf numFmtId="9" fontId="37" fillId="0" borderId="64" xfId="5" applyFont="1" applyBorder="1" applyAlignment="1" applyProtection="1">
      <alignment horizontal="center" vertical="center"/>
      <protection hidden="1"/>
    </xf>
    <xf numFmtId="9" fontId="24" fillId="0" borderId="0" xfId="5" applyFont="1" applyBorder="1" applyAlignment="1" applyProtection="1">
      <alignment horizontal="center" vertical="center"/>
      <protection hidden="1"/>
    </xf>
  </cellXfs>
  <cellStyles count="9">
    <cellStyle name="Comma" xfId="6" builtinId="3"/>
    <cellStyle name="Normal" xfId="0" builtinId="0"/>
    <cellStyle name="Normal 2" xfId="2" xr:uid="{00000000-0005-0000-0000-000002000000}"/>
    <cellStyle name="Normal 2 2" xfId="4" xr:uid="{00000000-0005-0000-0000-000003000000}"/>
    <cellStyle name="Normal 2 2 2" xfId="7" xr:uid="{00000000-0005-0000-0000-000004000000}"/>
    <cellStyle name="Percent" xfId="1" builtinId="5"/>
    <cellStyle name="Percent 2" xfId="3" xr:uid="{00000000-0005-0000-0000-000006000000}"/>
    <cellStyle name="Percent 2 2" xfId="5" xr:uid="{00000000-0005-0000-0000-000007000000}"/>
    <cellStyle name="Percent 3" xfId="8" xr:uid="{00000000-0005-0000-0000-000008000000}"/>
  </cellStyles>
  <dxfs count="1">
    <dxf>
      <fill>
        <patternFill>
          <bgColor rgb="FFFFC000"/>
        </patternFill>
      </fill>
    </dxf>
  </dxfs>
  <tableStyles count="0" defaultTableStyle="TableStyleMedium2" defaultPivotStyle="PivotStyleLight16"/>
  <colors>
    <mruColors>
      <color rgb="FFAFCA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image" Target="../media/image1.jpg"/><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'DIR1'!$BE$9</c:f>
              <c:strCache>
                <c:ptCount val="1"/>
                <c:pt idx="0">
                  <c:v>Tue 02 Aug</c:v>
                </c:pt>
              </c:strCache>
            </c:strRef>
          </c:tx>
          <c:spPr>
            <a:ln w="12700" cap="rnd">
              <a:solidFill>
                <a:schemeClr val="accent1"/>
              </a:solidFill>
              <a:round/>
            </a:ln>
            <a:effectLst/>
          </c:spPr>
          <c:marker>
            <c:symbol val="circle"/>
            <c:size val="3"/>
            <c:spPr>
              <a:solidFill>
                <a:schemeClr val="accent1"/>
              </a:solidFill>
              <a:ln w="9525">
                <a:solidFill>
                  <a:schemeClr val="accent1"/>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'DIR1'!$AV$115:$AV$138</c15:sqref>
                  </c15:fullRef>
                </c:ext>
              </c:extLst>
              <c:f>('DIR1'!$AV$115,'DIR1'!$AV$117,'DIR1'!$AV$119,'DIR1'!$AV$121,'DIR1'!$AV$123,'DIR1'!$AV$125,'DIR1'!$AV$127,'DIR1'!$AV$129,'DIR1'!$AV$131,'DIR1'!$AV$133,'DIR1'!$AV$135,'DIR1'!$AV$137)</c:f>
              <c:numCache>
                <c:formatCode>0</c:formatCode>
                <c:ptCount val="12"/>
                <c:pt idx="0">
                  <c:v>#N/A</c:v>
                </c:pt>
                <c:pt idx="1">
                  <c:v>#N/A</c:v>
                </c:pt>
                <c:pt idx="2">
                  <c:v>#N/A</c:v>
                </c:pt>
                <c:pt idx="3">
                  <c:v>#N/A</c:v>
                </c:pt>
                <c:pt idx="4">
                  <c:v>2</c:v>
                </c:pt>
                <c:pt idx="5">
                  <c:v>6</c:v>
                </c:pt>
                <c:pt idx="6">
                  <c:v>9</c:v>
                </c:pt>
                <c:pt idx="7">
                  <c:v>5</c:v>
                </c:pt>
                <c:pt idx="8">
                  <c:v>2</c:v>
                </c:pt>
                <c:pt idx="9">
                  <c:v>#N/A</c:v>
                </c:pt>
                <c:pt idx="10">
                  <c:v>3</c:v>
                </c:pt>
                <c:pt idx="11">
                  <c:v>#N/A</c:v>
                </c:pt>
              </c:numCache>
            </c:numRef>
          </c:val>
          <c:smooth val="0"/>
          <c:extLst>
            <c:ext xmlns:c16="http://schemas.microsoft.com/office/drawing/2014/chart" uri="{C3380CC4-5D6E-409C-BE32-E72D297353CC}">
              <c16:uniqueId val="{00000000-8DA3-457C-9F92-8039054044DA}"/>
            </c:ext>
          </c:extLst>
        </c:ser>
        <c:ser>
          <c:idx val="1"/>
          <c:order val="1"/>
          <c:tx>
            <c:strRef>
              <c:f>'DIR1'!$BF$9</c:f>
              <c:strCache>
                <c:ptCount val="1"/>
                <c:pt idx="0">
                  <c:v>Wed 03 Aug</c:v>
                </c:pt>
              </c:strCache>
            </c:strRef>
          </c:tx>
          <c:spPr>
            <a:ln w="12700" cap="rnd">
              <a:solidFill>
                <a:schemeClr val="accent2"/>
              </a:solidFill>
              <a:round/>
            </a:ln>
            <a:effectLst/>
          </c:spPr>
          <c:marker>
            <c:symbol val="circle"/>
            <c:size val="3"/>
            <c:spPr>
              <a:solidFill>
                <a:schemeClr val="accent2"/>
              </a:solidFill>
              <a:ln w="9525">
                <a:solidFill>
                  <a:schemeClr val="accent2"/>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'DIR1'!$AW$115:$AW$138</c15:sqref>
                  </c15:fullRef>
                </c:ext>
              </c:extLst>
              <c:f>('DIR1'!$AW$115,'DIR1'!$AW$117,'DIR1'!$AW$119,'DIR1'!$AW$121,'DIR1'!$AW$123,'DIR1'!$AW$125,'DIR1'!$AW$127,'DIR1'!$AW$129,'DIR1'!$AW$131,'DIR1'!$AW$133,'DIR1'!$AW$135,'DIR1'!$AW$137)</c:f>
              <c:numCache>
                <c:formatCode>0</c:formatCode>
                <c:ptCount val="12"/>
                <c:pt idx="0">
                  <c:v>#N/A</c:v>
                </c:pt>
                <c:pt idx="1">
                  <c:v>#N/A</c:v>
                </c:pt>
                <c:pt idx="2">
                  <c:v>#N/A</c:v>
                </c:pt>
                <c:pt idx="3">
                  <c:v>#N/A</c:v>
                </c:pt>
                <c:pt idx="4">
                  <c:v>2</c:v>
                </c:pt>
                <c:pt idx="5">
                  <c:v>5</c:v>
                </c:pt>
                <c:pt idx="6">
                  <c:v>4</c:v>
                </c:pt>
                <c:pt idx="7">
                  <c:v>7</c:v>
                </c:pt>
                <c:pt idx="8">
                  <c:v>9</c:v>
                </c:pt>
                <c:pt idx="9">
                  <c:v>2</c:v>
                </c:pt>
                <c:pt idx="10">
                  <c:v>2</c:v>
                </c:pt>
                <c:pt idx="11">
                  <c:v>1</c:v>
                </c:pt>
              </c:numCache>
            </c:numRef>
          </c:val>
          <c:smooth val="0"/>
          <c:extLst>
            <c:ext xmlns:c16="http://schemas.microsoft.com/office/drawing/2014/chart" uri="{C3380CC4-5D6E-409C-BE32-E72D297353CC}">
              <c16:uniqueId val="{00000001-8DA3-457C-9F92-8039054044DA}"/>
            </c:ext>
          </c:extLst>
        </c:ser>
        <c:ser>
          <c:idx val="2"/>
          <c:order val="2"/>
          <c:tx>
            <c:strRef>
              <c:f>'DIR1'!$BG$9</c:f>
              <c:strCache>
                <c:ptCount val="1"/>
                <c:pt idx="0">
                  <c:v>Thu 04 Aug</c:v>
                </c:pt>
              </c:strCache>
            </c:strRef>
          </c:tx>
          <c:spPr>
            <a:ln w="12700" cap="rnd">
              <a:solidFill>
                <a:schemeClr val="accent3"/>
              </a:solidFill>
              <a:round/>
            </a:ln>
            <a:effectLst/>
          </c:spPr>
          <c:marker>
            <c:symbol val="circle"/>
            <c:size val="3"/>
            <c:spPr>
              <a:solidFill>
                <a:schemeClr val="accent3"/>
              </a:solidFill>
              <a:ln w="9525">
                <a:solidFill>
                  <a:schemeClr val="accent3"/>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'DIR1'!$AX$115:$AX$138</c15:sqref>
                  </c15:fullRef>
                </c:ext>
              </c:extLst>
              <c:f>('DIR1'!$AX$115,'DIR1'!$AX$117,'DIR1'!$AX$119,'DIR1'!$AX$121,'DIR1'!$AX$123,'DIR1'!$AX$125,'DIR1'!$AX$127,'DIR1'!$AX$129,'DIR1'!$AX$131,'DIR1'!$AX$133,'DIR1'!$AX$135,'DIR1'!$AX$137)</c:f>
              <c:numCache>
                <c:formatCode>0</c:formatCode>
                <c:ptCount val="12"/>
                <c:pt idx="0">
                  <c:v>#N/A</c:v>
                </c:pt>
                <c:pt idx="1">
                  <c:v>#N/A</c:v>
                </c:pt>
                <c:pt idx="2">
                  <c:v>#N/A</c:v>
                </c:pt>
                <c:pt idx="3">
                  <c:v>#N/A</c:v>
                </c:pt>
                <c:pt idx="4">
                  <c:v>4</c:v>
                </c:pt>
                <c:pt idx="5">
                  <c:v>6</c:v>
                </c:pt>
                <c:pt idx="6">
                  <c:v>7</c:v>
                </c:pt>
                <c:pt idx="7">
                  <c:v>5</c:v>
                </c:pt>
                <c:pt idx="8">
                  <c:v>1</c:v>
                </c:pt>
                <c:pt idx="9">
                  <c:v>3</c:v>
                </c:pt>
                <c:pt idx="10">
                  <c:v>2</c:v>
                </c:pt>
                <c:pt idx="11">
                  <c:v>#N/A</c:v>
                </c:pt>
              </c:numCache>
            </c:numRef>
          </c:val>
          <c:smooth val="0"/>
          <c:extLst>
            <c:ext xmlns:c16="http://schemas.microsoft.com/office/drawing/2014/chart" uri="{C3380CC4-5D6E-409C-BE32-E72D297353CC}">
              <c16:uniqueId val="{00000002-8DA3-457C-9F92-8039054044DA}"/>
            </c:ext>
          </c:extLst>
        </c:ser>
        <c:ser>
          <c:idx val="3"/>
          <c:order val="3"/>
          <c:tx>
            <c:strRef>
              <c:f>'DIR1'!$BH$9</c:f>
              <c:strCache>
                <c:ptCount val="1"/>
                <c:pt idx="0">
                  <c:v>Fri 05 Aug</c:v>
                </c:pt>
              </c:strCache>
            </c:strRef>
          </c:tx>
          <c:spPr>
            <a:ln w="12700" cap="rnd">
              <a:solidFill>
                <a:schemeClr val="accent4"/>
              </a:solidFill>
              <a:round/>
            </a:ln>
            <a:effectLst/>
          </c:spPr>
          <c:marker>
            <c:symbol val="circle"/>
            <c:size val="3"/>
            <c:spPr>
              <a:solidFill>
                <a:schemeClr val="accent4"/>
              </a:solidFill>
              <a:ln w="9525">
                <a:solidFill>
                  <a:schemeClr val="accent4"/>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'DIR1'!$AY$115:$AY$138</c15:sqref>
                  </c15:fullRef>
                </c:ext>
              </c:extLst>
              <c:f>('DIR1'!$AY$115,'DIR1'!$AY$117,'DIR1'!$AY$119,'DIR1'!$AY$121,'DIR1'!$AY$123,'DIR1'!$AY$125,'DIR1'!$AY$127,'DIR1'!$AY$129,'DIR1'!$AY$131,'DIR1'!$AY$133,'DIR1'!$AY$135,'DIR1'!$AY$137)</c:f>
              <c:numCache>
                <c:formatCode>0</c:formatCode>
                <c:ptCount val="12"/>
                <c:pt idx="0">
                  <c:v>#N/A</c:v>
                </c:pt>
                <c:pt idx="1">
                  <c:v>#N/A</c:v>
                </c:pt>
                <c:pt idx="2">
                  <c:v>1</c:v>
                </c:pt>
                <c:pt idx="3">
                  <c:v>#N/A</c:v>
                </c:pt>
                <c:pt idx="4">
                  <c:v>3</c:v>
                </c:pt>
                <c:pt idx="5">
                  <c:v>3</c:v>
                </c:pt>
                <c:pt idx="6">
                  <c:v>9</c:v>
                </c:pt>
                <c:pt idx="7">
                  <c:v>11</c:v>
                </c:pt>
                <c:pt idx="8">
                  <c:v>11</c:v>
                </c:pt>
                <c:pt idx="9">
                  <c:v>5</c:v>
                </c:pt>
                <c:pt idx="10">
                  <c:v>#N/A</c:v>
                </c:pt>
                <c:pt idx="11">
                  <c:v>#N/A</c:v>
                </c:pt>
              </c:numCache>
            </c:numRef>
          </c:val>
          <c:smooth val="0"/>
          <c:extLst>
            <c:ext xmlns:c16="http://schemas.microsoft.com/office/drawing/2014/chart" uri="{C3380CC4-5D6E-409C-BE32-E72D297353CC}">
              <c16:uniqueId val="{00000003-8DA3-457C-9F92-8039054044DA}"/>
            </c:ext>
          </c:extLst>
        </c:ser>
        <c:ser>
          <c:idx val="4"/>
          <c:order val="4"/>
          <c:tx>
            <c:strRef>
              <c:f>'DIR1'!$BI$9</c:f>
              <c:strCache>
                <c:ptCount val="1"/>
                <c:pt idx="0">
                  <c:v>Sat 06 Aug</c:v>
                </c:pt>
              </c:strCache>
            </c:strRef>
          </c:tx>
          <c:spPr>
            <a:ln w="12700" cap="rnd">
              <a:solidFill>
                <a:schemeClr val="accent5"/>
              </a:solidFill>
              <a:round/>
            </a:ln>
            <a:effectLst/>
          </c:spPr>
          <c:marker>
            <c:symbol val="circle"/>
            <c:size val="3"/>
            <c:spPr>
              <a:solidFill>
                <a:schemeClr val="accent5"/>
              </a:solidFill>
              <a:ln w="9525">
                <a:solidFill>
                  <a:schemeClr val="accent5"/>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'DIR1'!$AZ$115:$AZ$138</c15:sqref>
                  </c15:fullRef>
                </c:ext>
              </c:extLst>
              <c:f>('DIR1'!$AZ$115,'DIR1'!$AZ$117,'DIR1'!$AZ$119,'DIR1'!$AZ$121,'DIR1'!$AZ$123,'DIR1'!$AZ$125,'DIR1'!$AZ$127,'DIR1'!$AZ$129,'DIR1'!$AZ$131,'DIR1'!$AZ$133,'DIR1'!$AZ$135,'DIR1'!$AZ$137)</c:f>
              <c:numCache>
                <c:formatCode>0</c:formatCode>
                <c:ptCount val="12"/>
                <c:pt idx="0">
                  <c:v>#N/A</c:v>
                </c:pt>
                <c:pt idx="1">
                  <c:v>#N/A</c:v>
                </c:pt>
                <c:pt idx="2">
                  <c:v>#N/A</c:v>
                </c:pt>
                <c:pt idx="3">
                  <c:v>#N/A</c:v>
                </c:pt>
                <c:pt idx="4">
                  <c:v>1</c:v>
                </c:pt>
                <c:pt idx="5">
                  <c:v>2</c:v>
                </c:pt>
                <c:pt idx="6">
                  <c:v>9</c:v>
                </c:pt>
                <c:pt idx="7">
                  <c:v>7</c:v>
                </c:pt>
                <c:pt idx="8">
                  <c:v>3</c:v>
                </c:pt>
                <c:pt idx="9">
                  <c:v>#N/A</c:v>
                </c:pt>
                <c:pt idx="10">
                  <c:v>2</c:v>
                </c:pt>
                <c:pt idx="11">
                  <c:v>#N/A</c:v>
                </c:pt>
              </c:numCache>
            </c:numRef>
          </c:val>
          <c:smooth val="0"/>
          <c:extLst>
            <c:ext xmlns:c16="http://schemas.microsoft.com/office/drawing/2014/chart" uri="{C3380CC4-5D6E-409C-BE32-E72D297353CC}">
              <c16:uniqueId val="{00000004-8DA3-457C-9F92-8039054044DA}"/>
            </c:ext>
          </c:extLst>
        </c:ser>
        <c:ser>
          <c:idx val="5"/>
          <c:order val="5"/>
          <c:tx>
            <c:strRef>
              <c:f>'DIR1'!$BJ$9</c:f>
              <c:strCache>
                <c:ptCount val="1"/>
                <c:pt idx="0">
                  <c:v>Sun 07 Aug</c:v>
                </c:pt>
              </c:strCache>
            </c:strRef>
          </c:tx>
          <c:spPr>
            <a:ln w="12700" cap="rnd">
              <a:solidFill>
                <a:schemeClr val="accent6"/>
              </a:solidFill>
              <a:round/>
            </a:ln>
            <a:effectLst/>
          </c:spPr>
          <c:marker>
            <c:symbol val="circle"/>
            <c:size val="3"/>
            <c:spPr>
              <a:solidFill>
                <a:schemeClr val="accent6"/>
              </a:solidFill>
              <a:ln w="9525">
                <a:solidFill>
                  <a:schemeClr val="accent6"/>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'DIR1'!$BA$115:$BA$138</c15:sqref>
                  </c15:fullRef>
                </c:ext>
              </c:extLst>
              <c:f>('DIR1'!$BA$115,'DIR1'!$BA$117,'DIR1'!$BA$119,'DIR1'!$BA$121,'DIR1'!$BA$123,'DIR1'!$BA$125,'DIR1'!$BA$127,'DIR1'!$BA$129,'DIR1'!$BA$131,'DIR1'!$BA$133,'DIR1'!$BA$135,'DIR1'!$BA$137)</c:f>
              <c:numCache>
                <c:formatCode>0</c:formatCode>
                <c:ptCount val="12"/>
                <c:pt idx="0">
                  <c:v>#N/A</c:v>
                </c:pt>
                <c:pt idx="1">
                  <c:v>#N/A</c:v>
                </c:pt>
                <c:pt idx="2">
                  <c:v>#N/A</c:v>
                </c:pt>
                <c:pt idx="3">
                  <c:v>#N/A</c:v>
                </c:pt>
                <c:pt idx="4">
                  <c:v>1</c:v>
                </c:pt>
                <c:pt idx="5">
                  <c:v>1</c:v>
                </c:pt>
                <c:pt idx="6">
                  <c:v>8</c:v>
                </c:pt>
                <c:pt idx="7">
                  <c:v>4</c:v>
                </c:pt>
                <c:pt idx="8">
                  <c:v>6</c:v>
                </c:pt>
                <c:pt idx="9">
                  <c:v>1</c:v>
                </c:pt>
                <c:pt idx="10">
                  <c:v>1</c:v>
                </c:pt>
                <c:pt idx="11">
                  <c:v>#N/A</c:v>
                </c:pt>
              </c:numCache>
            </c:numRef>
          </c:val>
          <c:smooth val="0"/>
          <c:extLst>
            <c:ext xmlns:c16="http://schemas.microsoft.com/office/drawing/2014/chart" uri="{C3380CC4-5D6E-409C-BE32-E72D297353CC}">
              <c16:uniqueId val="{00000005-8DA3-457C-9F92-8039054044DA}"/>
            </c:ext>
          </c:extLst>
        </c:ser>
        <c:ser>
          <c:idx val="6"/>
          <c:order val="6"/>
          <c:tx>
            <c:strRef>
              <c:f>'DIR1'!$BK$9</c:f>
              <c:strCache>
                <c:ptCount val="1"/>
                <c:pt idx="0">
                  <c:v>Mon 08 Aug</c:v>
                </c:pt>
              </c:strCache>
            </c:strRef>
          </c:tx>
          <c:spPr>
            <a:ln w="12700" cap="rnd">
              <a:solidFill>
                <a:schemeClr val="accent1">
                  <a:lumMod val="60000"/>
                </a:schemeClr>
              </a:solidFill>
              <a:round/>
            </a:ln>
            <a:effectLst/>
          </c:spPr>
          <c:marker>
            <c:symbol val="circle"/>
            <c:size val="3"/>
            <c:spPr>
              <a:solidFill>
                <a:schemeClr val="accent1">
                  <a:lumMod val="60000"/>
                </a:schemeClr>
              </a:solidFill>
              <a:ln w="9525">
                <a:solidFill>
                  <a:schemeClr val="accent1">
                    <a:lumMod val="60000"/>
                  </a:schemeClr>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'DIR1'!$BB$115:$BB$138</c15:sqref>
                  </c15:fullRef>
                </c:ext>
              </c:extLst>
              <c:f>('DIR1'!$BB$115,'DIR1'!$BB$117,'DIR1'!$BB$119,'DIR1'!$BB$121,'DIR1'!$BB$123,'DIR1'!$BB$125,'DIR1'!$BB$127,'DIR1'!$BB$129,'DIR1'!$BB$131,'DIR1'!$BB$133,'DIR1'!$BB$135,'DIR1'!$BB$137)</c:f>
              <c:numCache>
                <c:formatCode>0</c:formatCode>
                <c:ptCount val="12"/>
                <c:pt idx="0">
                  <c:v>#N/A</c:v>
                </c:pt>
                <c:pt idx="1">
                  <c:v>#N/A</c:v>
                </c:pt>
                <c:pt idx="2">
                  <c:v>1</c:v>
                </c:pt>
                <c:pt idx="3">
                  <c:v>#N/A</c:v>
                </c:pt>
                <c:pt idx="4">
                  <c:v>3</c:v>
                </c:pt>
                <c:pt idx="5">
                  <c:v>3</c:v>
                </c:pt>
                <c:pt idx="6">
                  <c:v>7</c:v>
                </c:pt>
                <c:pt idx="7">
                  <c:v>4</c:v>
                </c:pt>
                <c:pt idx="8">
                  <c:v>3</c:v>
                </c:pt>
                <c:pt idx="9">
                  <c:v>2</c:v>
                </c:pt>
                <c:pt idx="10">
                  <c:v>2</c:v>
                </c:pt>
                <c:pt idx="11">
                  <c:v>#N/A</c:v>
                </c:pt>
              </c:numCache>
            </c:numRef>
          </c:val>
          <c:smooth val="0"/>
          <c:extLst>
            <c:ext xmlns:c16="http://schemas.microsoft.com/office/drawing/2014/chart" uri="{C3380CC4-5D6E-409C-BE32-E72D297353CC}">
              <c16:uniqueId val="{00000006-8DA3-457C-9F92-8039054044DA}"/>
            </c:ext>
          </c:extLst>
        </c:ser>
        <c:dLbls>
          <c:showLegendKey val="0"/>
          <c:showVal val="0"/>
          <c:showCatName val="0"/>
          <c:showSerName val="0"/>
          <c:showPercent val="0"/>
          <c:showBubbleSize val="0"/>
        </c:dLbls>
        <c:marker val="1"/>
        <c:smooth val="0"/>
        <c:axId val="-1758277584"/>
        <c:axId val="-1758274320"/>
      </c:lineChart>
      <c:catAx>
        <c:axId val="-17582775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24 hours</a:t>
                </a:r>
              </a:p>
            </c:rich>
          </c:tx>
          <c:layout>
            <c:manualLayout>
              <c:xMode val="edge"/>
              <c:yMode val="edge"/>
              <c:x val="0.14046038071030434"/>
              <c:y val="0.849942024599694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8274320"/>
        <c:crosses val="autoZero"/>
        <c:auto val="1"/>
        <c:lblAlgn val="ctr"/>
        <c:lblOffset val="100"/>
        <c:noMultiLvlLbl val="0"/>
      </c:catAx>
      <c:valAx>
        <c:axId val="-1758274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002060"/>
                    </a:solidFill>
                    <a:latin typeface="+mn-lt"/>
                    <a:ea typeface="+mn-ea"/>
                    <a:cs typeface="+mn-cs"/>
                  </a:defRPr>
                </a:pPr>
                <a:r>
                  <a:rPr lang="en-GB" sz="1000" b="0" i="0" u="none" strike="noStrike" baseline="0">
                    <a:solidFill>
                      <a:srgbClr val="002060"/>
                    </a:solidFill>
                    <a:effectLst/>
                  </a:rPr>
                  <a:t>Volume</a:t>
                </a:r>
                <a:endParaRPr lang="en-GB">
                  <a:solidFill>
                    <a:srgbClr val="002060"/>
                  </a:solidFill>
                </a:endParaRPr>
              </a:p>
            </c:rich>
          </c:tx>
          <c:layout>
            <c:manualLayout>
              <c:xMode val="edge"/>
              <c:yMode val="edge"/>
              <c:x val="1.8776959975304534E-2"/>
              <c:y val="0.605450496775952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2060"/>
                </a:solidFill>
                <a:latin typeface="+mn-lt"/>
                <a:ea typeface="+mn-ea"/>
                <a:cs typeface="+mn-cs"/>
              </a:defRPr>
            </a:pPr>
            <a:endParaRPr lang="en-US"/>
          </a:p>
        </c:txPr>
        <c:crossAx val="-17582775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63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'DIR1'!$BE$9</c:f>
              <c:strCache>
                <c:ptCount val="1"/>
                <c:pt idx="0">
                  <c:v>Tue 02 Aug</c:v>
                </c:pt>
              </c:strCache>
            </c:strRef>
          </c:tx>
          <c:spPr>
            <a:ln w="12700" cap="rnd">
              <a:solidFill>
                <a:schemeClr val="accent1"/>
              </a:solidFill>
              <a:round/>
            </a:ln>
            <a:effectLst/>
          </c:spPr>
          <c:marker>
            <c:symbol val="circle"/>
            <c:size val="3"/>
            <c:spPr>
              <a:solidFill>
                <a:schemeClr val="accent1"/>
              </a:solidFill>
              <a:ln w="9525">
                <a:solidFill>
                  <a:schemeClr val="accent1"/>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'DIR2'!$AV$115:$AV$138</c15:sqref>
                  </c15:fullRef>
                </c:ext>
              </c:extLst>
              <c:f>('DIR2'!$AV$115,'DIR2'!$AV$117,'DIR2'!$AV$119,'DIR2'!$AV$121,'DIR2'!$AV$123,'DIR2'!$AV$125,'DIR2'!$AV$127,'DIR2'!$AV$129,'DIR2'!$AV$131,'DIR2'!$AV$133,'DIR2'!$AV$135,'DIR2'!$AV$137)</c:f>
              <c:numCache>
                <c:formatCode>0</c:formatCode>
                <c:ptCount val="12"/>
                <c:pt idx="0">
                  <c:v>#N/A</c:v>
                </c:pt>
                <c:pt idx="1">
                  <c:v>#N/A</c:v>
                </c:pt>
                <c:pt idx="2">
                  <c:v>#N/A</c:v>
                </c:pt>
                <c:pt idx="3">
                  <c:v>3</c:v>
                </c:pt>
                <c:pt idx="4">
                  <c:v>3</c:v>
                </c:pt>
                <c:pt idx="5">
                  <c:v>11</c:v>
                </c:pt>
                <c:pt idx="6">
                  <c:v>4</c:v>
                </c:pt>
                <c:pt idx="7">
                  <c:v>3</c:v>
                </c:pt>
                <c:pt idx="8">
                  <c:v>3</c:v>
                </c:pt>
                <c:pt idx="9">
                  <c:v>#N/A</c:v>
                </c:pt>
                <c:pt idx="10">
                  <c:v>#N/A</c:v>
                </c:pt>
                <c:pt idx="11">
                  <c:v>#N/A</c:v>
                </c:pt>
              </c:numCache>
            </c:numRef>
          </c:val>
          <c:smooth val="0"/>
          <c:extLst>
            <c:ext xmlns:c16="http://schemas.microsoft.com/office/drawing/2014/chart" uri="{C3380CC4-5D6E-409C-BE32-E72D297353CC}">
              <c16:uniqueId val="{00000000-0D6F-4BB1-8178-2165A1B00A9C}"/>
            </c:ext>
          </c:extLst>
        </c:ser>
        <c:ser>
          <c:idx val="1"/>
          <c:order val="1"/>
          <c:tx>
            <c:strRef>
              <c:f>'DIR1'!$BF$9</c:f>
              <c:strCache>
                <c:ptCount val="1"/>
                <c:pt idx="0">
                  <c:v>Wed 03 Aug</c:v>
                </c:pt>
              </c:strCache>
            </c:strRef>
          </c:tx>
          <c:spPr>
            <a:ln w="12700" cap="rnd">
              <a:solidFill>
                <a:schemeClr val="accent2"/>
              </a:solidFill>
              <a:round/>
            </a:ln>
            <a:effectLst/>
          </c:spPr>
          <c:marker>
            <c:symbol val="circle"/>
            <c:size val="3"/>
            <c:spPr>
              <a:solidFill>
                <a:schemeClr val="accent2"/>
              </a:solidFill>
              <a:ln w="9525">
                <a:solidFill>
                  <a:schemeClr val="accent2"/>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'DIR2'!$AW$115:$AW$138</c15:sqref>
                  </c15:fullRef>
                </c:ext>
              </c:extLst>
              <c:f>('DIR2'!$AW$115,'DIR2'!$AW$117,'DIR2'!$AW$119,'DIR2'!$AW$121,'DIR2'!$AW$123,'DIR2'!$AW$125,'DIR2'!$AW$127,'DIR2'!$AW$129,'DIR2'!$AW$131,'DIR2'!$AW$133,'DIR2'!$AW$135,'DIR2'!$AW$137)</c:f>
              <c:numCache>
                <c:formatCode>0</c:formatCode>
                <c:ptCount val="12"/>
                <c:pt idx="0">
                  <c:v>#N/A</c:v>
                </c:pt>
                <c:pt idx="1">
                  <c:v>#N/A</c:v>
                </c:pt>
                <c:pt idx="2">
                  <c:v>#N/A</c:v>
                </c:pt>
                <c:pt idx="3">
                  <c:v>1</c:v>
                </c:pt>
                <c:pt idx="4">
                  <c:v>5</c:v>
                </c:pt>
                <c:pt idx="5">
                  <c:v>7</c:v>
                </c:pt>
                <c:pt idx="6">
                  <c:v>2</c:v>
                </c:pt>
                <c:pt idx="7">
                  <c:v>3</c:v>
                </c:pt>
                <c:pt idx="8">
                  <c:v>4</c:v>
                </c:pt>
                <c:pt idx="9">
                  <c:v>5</c:v>
                </c:pt>
                <c:pt idx="10">
                  <c:v>#N/A</c:v>
                </c:pt>
                <c:pt idx="11">
                  <c:v>#N/A</c:v>
                </c:pt>
              </c:numCache>
            </c:numRef>
          </c:val>
          <c:smooth val="0"/>
          <c:extLst>
            <c:ext xmlns:c16="http://schemas.microsoft.com/office/drawing/2014/chart" uri="{C3380CC4-5D6E-409C-BE32-E72D297353CC}">
              <c16:uniqueId val="{00000001-0D6F-4BB1-8178-2165A1B00A9C}"/>
            </c:ext>
          </c:extLst>
        </c:ser>
        <c:ser>
          <c:idx val="2"/>
          <c:order val="2"/>
          <c:tx>
            <c:strRef>
              <c:f>'DIR1'!$BG$9</c:f>
              <c:strCache>
                <c:ptCount val="1"/>
                <c:pt idx="0">
                  <c:v>Thu 04 Aug</c:v>
                </c:pt>
              </c:strCache>
            </c:strRef>
          </c:tx>
          <c:spPr>
            <a:ln w="12700" cap="rnd">
              <a:solidFill>
                <a:schemeClr val="accent3"/>
              </a:solidFill>
              <a:round/>
            </a:ln>
            <a:effectLst/>
          </c:spPr>
          <c:marker>
            <c:symbol val="circle"/>
            <c:size val="3"/>
            <c:spPr>
              <a:solidFill>
                <a:schemeClr val="accent3"/>
              </a:solidFill>
              <a:ln w="9525">
                <a:solidFill>
                  <a:schemeClr val="accent3"/>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'DIR2'!$AX$115:$AX$138</c15:sqref>
                  </c15:fullRef>
                </c:ext>
              </c:extLst>
              <c:f>('DIR2'!$AX$115,'DIR2'!$AX$117,'DIR2'!$AX$119,'DIR2'!$AX$121,'DIR2'!$AX$123,'DIR2'!$AX$125,'DIR2'!$AX$127,'DIR2'!$AX$129,'DIR2'!$AX$131,'DIR2'!$AX$133,'DIR2'!$AX$135,'DIR2'!$AX$137)</c:f>
              <c:numCache>
                <c:formatCode>0</c:formatCode>
                <c:ptCount val="12"/>
                <c:pt idx="0">
                  <c:v>#N/A</c:v>
                </c:pt>
                <c:pt idx="1">
                  <c:v>#N/A</c:v>
                </c:pt>
                <c:pt idx="2">
                  <c:v>#N/A</c:v>
                </c:pt>
                <c:pt idx="3">
                  <c:v>3</c:v>
                </c:pt>
                <c:pt idx="4">
                  <c:v>4</c:v>
                </c:pt>
                <c:pt idx="5">
                  <c:v>6</c:v>
                </c:pt>
                <c:pt idx="6">
                  <c:v>3</c:v>
                </c:pt>
                <c:pt idx="7">
                  <c:v>2</c:v>
                </c:pt>
                <c:pt idx="8">
                  <c:v>2</c:v>
                </c:pt>
                <c:pt idx="9">
                  <c:v>3</c:v>
                </c:pt>
                <c:pt idx="10">
                  <c:v>#N/A</c:v>
                </c:pt>
                <c:pt idx="11">
                  <c:v>#N/A</c:v>
                </c:pt>
              </c:numCache>
            </c:numRef>
          </c:val>
          <c:smooth val="0"/>
          <c:extLst>
            <c:ext xmlns:c16="http://schemas.microsoft.com/office/drawing/2014/chart" uri="{C3380CC4-5D6E-409C-BE32-E72D297353CC}">
              <c16:uniqueId val="{00000002-0D6F-4BB1-8178-2165A1B00A9C}"/>
            </c:ext>
          </c:extLst>
        </c:ser>
        <c:ser>
          <c:idx val="3"/>
          <c:order val="3"/>
          <c:tx>
            <c:strRef>
              <c:f>'DIR1'!$BH$9</c:f>
              <c:strCache>
                <c:ptCount val="1"/>
                <c:pt idx="0">
                  <c:v>Fri 05 Aug</c:v>
                </c:pt>
              </c:strCache>
            </c:strRef>
          </c:tx>
          <c:spPr>
            <a:ln w="12700" cap="rnd">
              <a:solidFill>
                <a:schemeClr val="accent4"/>
              </a:solidFill>
              <a:round/>
            </a:ln>
            <a:effectLst/>
          </c:spPr>
          <c:marker>
            <c:symbol val="circle"/>
            <c:size val="3"/>
            <c:spPr>
              <a:solidFill>
                <a:schemeClr val="accent4"/>
              </a:solidFill>
              <a:ln w="9525">
                <a:solidFill>
                  <a:schemeClr val="accent4"/>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'DIR2'!$AY$115:$AY$138</c15:sqref>
                  </c15:fullRef>
                </c:ext>
              </c:extLst>
              <c:f>('DIR2'!$AY$115,'DIR2'!$AY$117,'DIR2'!$AY$119,'DIR2'!$AY$121,'DIR2'!$AY$123,'DIR2'!$AY$125,'DIR2'!$AY$127,'DIR2'!$AY$129,'DIR2'!$AY$131,'DIR2'!$AY$133,'DIR2'!$AY$135,'DIR2'!$AY$137)</c:f>
              <c:numCache>
                <c:formatCode>0</c:formatCode>
                <c:ptCount val="12"/>
                <c:pt idx="0">
                  <c:v>#N/A</c:v>
                </c:pt>
                <c:pt idx="1">
                  <c:v>#N/A</c:v>
                </c:pt>
                <c:pt idx="2">
                  <c:v>1</c:v>
                </c:pt>
                <c:pt idx="3">
                  <c:v>2</c:v>
                </c:pt>
                <c:pt idx="4">
                  <c:v>6</c:v>
                </c:pt>
                <c:pt idx="5">
                  <c:v>9</c:v>
                </c:pt>
                <c:pt idx="6">
                  <c:v>3</c:v>
                </c:pt>
                <c:pt idx="7">
                  <c:v>8</c:v>
                </c:pt>
                <c:pt idx="8">
                  <c:v>8</c:v>
                </c:pt>
                <c:pt idx="9">
                  <c:v>2</c:v>
                </c:pt>
                <c:pt idx="10">
                  <c:v>#N/A</c:v>
                </c:pt>
                <c:pt idx="11">
                  <c:v>#N/A</c:v>
                </c:pt>
              </c:numCache>
            </c:numRef>
          </c:val>
          <c:smooth val="0"/>
          <c:extLst>
            <c:ext xmlns:c16="http://schemas.microsoft.com/office/drawing/2014/chart" uri="{C3380CC4-5D6E-409C-BE32-E72D297353CC}">
              <c16:uniqueId val="{00000003-0D6F-4BB1-8178-2165A1B00A9C}"/>
            </c:ext>
          </c:extLst>
        </c:ser>
        <c:ser>
          <c:idx val="4"/>
          <c:order val="4"/>
          <c:tx>
            <c:strRef>
              <c:f>'DIR1'!$BI$9</c:f>
              <c:strCache>
                <c:ptCount val="1"/>
                <c:pt idx="0">
                  <c:v>Sat 06 Aug</c:v>
                </c:pt>
              </c:strCache>
            </c:strRef>
          </c:tx>
          <c:spPr>
            <a:ln w="12700" cap="rnd">
              <a:solidFill>
                <a:schemeClr val="accent5"/>
              </a:solidFill>
              <a:round/>
            </a:ln>
            <a:effectLst/>
          </c:spPr>
          <c:marker>
            <c:symbol val="circle"/>
            <c:size val="3"/>
            <c:spPr>
              <a:solidFill>
                <a:schemeClr val="accent5"/>
              </a:solidFill>
              <a:ln w="9525">
                <a:solidFill>
                  <a:schemeClr val="accent5"/>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'DIR2'!$AZ$115:$AZ$138</c15:sqref>
                  </c15:fullRef>
                </c:ext>
              </c:extLst>
              <c:f>('DIR2'!$AZ$115,'DIR2'!$AZ$117,'DIR2'!$AZ$119,'DIR2'!$AZ$121,'DIR2'!$AZ$123,'DIR2'!$AZ$125,'DIR2'!$AZ$127,'DIR2'!$AZ$129,'DIR2'!$AZ$131,'DIR2'!$AZ$133,'DIR2'!$AZ$135,'DIR2'!$AZ$137)</c:f>
              <c:numCache>
                <c:formatCode>0</c:formatCode>
                <c:ptCount val="12"/>
                <c:pt idx="0">
                  <c:v>#N/A</c:v>
                </c:pt>
                <c:pt idx="1">
                  <c:v>#N/A</c:v>
                </c:pt>
                <c:pt idx="2">
                  <c:v>#N/A</c:v>
                </c:pt>
                <c:pt idx="3">
                  <c:v>1</c:v>
                </c:pt>
                <c:pt idx="4">
                  <c:v>5</c:v>
                </c:pt>
                <c:pt idx="5">
                  <c:v>7</c:v>
                </c:pt>
                <c:pt idx="6">
                  <c:v>4</c:v>
                </c:pt>
                <c:pt idx="7">
                  <c:v>2</c:v>
                </c:pt>
                <c:pt idx="8">
                  <c:v>1</c:v>
                </c:pt>
                <c:pt idx="9">
                  <c:v>3</c:v>
                </c:pt>
                <c:pt idx="10">
                  <c:v>1</c:v>
                </c:pt>
                <c:pt idx="11">
                  <c:v>#N/A</c:v>
                </c:pt>
              </c:numCache>
            </c:numRef>
          </c:val>
          <c:smooth val="0"/>
          <c:extLst>
            <c:ext xmlns:c16="http://schemas.microsoft.com/office/drawing/2014/chart" uri="{C3380CC4-5D6E-409C-BE32-E72D297353CC}">
              <c16:uniqueId val="{00000004-0D6F-4BB1-8178-2165A1B00A9C}"/>
            </c:ext>
          </c:extLst>
        </c:ser>
        <c:ser>
          <c:idx val="5"/>
          <c:order val="5"/>
          <c:tx>
            <c:strRef>
              <c:f>'DIR1'!$BJ$9</c:f>
              <c:strCache>
                <c:ptCount val="1"/>
                <c:pt idx="0">
                  <c:v>Sun 07 Aug</c:v>
                </c:pt>
              </c:strCache>
            </c:strRef>
          </c:tx>
          <c:spPr>
            <a:ln w="12700" cap="rnd">
              <a:solidFill>
                <a:schemeClr val="accent6"/>
              </a:solidFill>
              <a:round/>
            </a:ln>
            <a:effectLst/>
          </c:spPr>
          <c:marker>
            <c:symbol val="circle"/>
            <c:size val="3"/>
            <c:spPr>
              <a:solidFill>
                <a:schemeClr val="accent6"/>
              </a:solidFill>
              <a:ln w="9525">
                <a:solidFill>
                  <a:schemeClr val="accent6"/>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'DIR2'!$BA$115:$BA$138</c15:sqref>
                  </c15:fullRef>
                </c:ext>
              </c:extLst>
              <c:f>('DIR2'!$BA$115,'DIR2'!$BA$117,'DIR2'!$BA$119,'DIR2'!$BA$121,'DIR2'!$BA$123,'DIR2'!$BA$125,'DIR2'!$BA$127,'DIR2'!$BA$129,'DIR2'!$BA$131,'DIR2'!$BA$133,'DIR2'!$BA$135,'DIR2'!$BA$137)</c:f>
              <c:numCache>
                <c:formatCode>0</c:formatCode>
                <c:ptCount val="12"/>
                <c:pt idx="0">
                  <c:v>#N/A</c:v>
                </c:pt>
                <c:pt idx="1">
                  <c:v>#N/A</c:v>
                </c:pt>
                <c:pt idx="2">
                  <c:v>#N/A</c:v>
                </c:pt>
                <c:pt idx="3">
                  <c:v>1</c:v>
                </c:pt>
                <c:pt idx="4">
                  <c:v>4</c:v>
                </c:pt>
                <c:pt idx="5">
                  <c:v>2</c:v>
                </c:pt>
                <c:pt idx="6">
                  <c:v>4</c:v>
                </c:pt>
                <c:pt idx="7">
                  <c:v>1</c:v>
                </c:pt>
                <c:pt idx="8">
                  <c:v>2</c:v>
                </c:pt>
                <c:pt idx="9">
                  <c:v>#N/A</c:v>
                </c:pt>
                <c:pt idx="10">
                  <c:v>#N/A</c:v>
                </c:pt>
                <c:pt idx="11">
                  <c:v>#N/A</c:v>
                </c:pt>
              </c:numCache>
            </c:numRef>
          </c:val>
          <c:smooth val="0"/>
          <c:extLst>
            <c:ext xmlns:c16="http://schemas.microsoft.com/office/drawing/2014/chart" uri="{C3380CC4-5D6E-409C-BE32-E72D297353CC}">
              <c16:uniqueId val="{00000005-0D6F-4BB1-8178-2165A1B00A9C}"/>
            </c:ext>
          </c:extLst>
        </c:ser>
        <c:ser>
          <c:idx val="6"/>
          <c:order val="6"/>
          <c:tx>
            <c:strRef>
              <c:f>'DIR1'!$BK$9</c:f>
              <c:strCache>
                <c:ptCount val="1"/>
                <c:pt idx="0">
                  <c:v>Mon 08 Aug</c:v>
                </c:pt>
              </c:strCache>
            </c:strRef>
          </c:tx>
          <c:spPr>
            <a:ln w="12700" cap="rnd">
              <a:solidFill>
                <a:schemeClr val="accent1">
                  <a:lumMod val="60000"/>
                </a:schemeClr>
              </a:solidFill>
              <a:round/>
            </a:ln>
            <a:effectLst/>
          </c:spPr>
          <c:marker>
            <c:symbol val="circle"/>
            <c:size val="3"/>
            <c:spPr>
              <a:solidFill>
                <a:schemeClr val="accent1">
                  <a:lumMod val="60000"/>
                </a:schemeClr>
              </a:solidFill>
              <a:ln w="9525">
                <a:solidFill>
                  <a:schemeClr val="accent1">
                    <a:lumMod val="60000"/>
                  </a:schemeClr>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'DIR2'!$BB$115:$BB$138</c15:sqref>
                  </c15:fullRef>
                </c:ext>
              </c:extLst>
              <c:f>('DIR2'!$BB$115,'DIR2'!$BB$117,'DIR2'!$BB$119,'DIR2'!$BB$121,'DIR2'!$BB$123,'DIR2'!$BB$125,'DIR2'!$BB$127,'DIR2'!$BB$129,'DIR2'!$BB$131,'DIR2'!$BB$133,'DIR2'!$BB$135,'DIR2'!$BB$137)</c:f>
              <c:numCache>
                <c:formatCode>0</c:formatCode>
                <c:ptCount val="12"/>
                <c:pt idx="0">
                  <c:v>#N/A</c:v>
                </c:pt>
                <c:pt idx="1">
                  <c:v>#N/A</c:v>
                </c:pt>
                <c:pt idx="2">
                  <c:v>#N/A</c:v>
                </c:pt>
                <c:pt idx="3">
                  <c:v>1</c:v>
                </c:pt>
                <c:pt idx="4">
                  <c:v>2</c:v>
                </c:pt>
                <c:pt idx="5">
                  <c:v>5</c:v>
                </c:pt>
                <c:pt idx="6">
                  <c:v>6</c:v>
                </c:pt>
                <c:pt idx="7">
                  <c:v>5</c:v>
                </c:pt>
                <c:pt idx="8">
                  <c:v>6</c:v>
                </c:pt>
                <c:pt idx="9">
                  <c:v>1</c:v>
                </c:pt>
                <c:pt idx="10">
                  <c:v>1</c:v>
                </c:pt>
                <c:pt idx="11">
                  <c:v>#N/A</c:v>
                </c:pt>
              </c:numCache>
            </c:numRef>
          </c:val>
          <c:smooth val="0"/>
          <c:extLst>
            <c:ext xmlns:c16="http://schemas.microsoft.com/office/drawing/2014/chart" uri="{C3380CC4-5D6E-409C-BE32-E72D297353CC}">
              <c16:uniqueId val="{00000006-0D6F-4BB1-8178-2165A1B00A9C}"/>
            </c:ext>
          </c:extLst>
        </c:ser>
        <c:dLbls>
          <c:showLegendKey val="0"/>
          <c:showVal val="0"/>
          <c:showCatName val="0"/>
          <c:showSerName val="0"/>
          <c:showPercent val="0"/>
          <c:showBubbleSize val="0"/>
        </c:dLbls>
        <c:marker val="1"/>
        <c:smooth val="0"/>
        <c:axId val="-1758274864"/>
        <c:axId val="-1758276496"/>
      </c:lineChart>
      <c:catAx>
        <c:axId val="-17582748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24 hours</a:t>
                </a:r>
              </a:p>
            </c:rich>
          </c:tx>
          <c:layout>
            <c:manualLayout>
              <c:xMode val="edge"/>
              <c:yMode val="edge"/>
              <c:x val="0.14425720443233253"/>
              <c:y val="0.855080109623269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8276496"/>
        <c:crosses val="autoZero"/>
        <c:auto val="1"/>
        <c:lblAlgn val="ctr"/>
        <c:lblOffset val="100"/>
        <c:noMultiLvlLbl val="0"/>
      </c:catAx>
      <c:valAx>
        <c:axId val="-1758276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a:defRPr sz="1000" b="0" i="0" u="none" strike="noStrike" kern="1200" baseline="0">
                    <a:solidFill>
                      <a:srgbClr val="002060"/>
                    </a:solidFill>
                    <a:latin typeface="+mn-lt"/>
                    <a:ea typeface="+mn-ea"/>
                    <a:cs typeface="+mn-cs"/>
                  </a:defRPr>
                </a:pPr>
                <a:r>
                  <a:rPr lang="en-GB">
                    <a:solidFill>
                      <a:srgbClr val="002060"/>
                    </a:solidFill>
                  </a:rPr>
                  <a:t>Volume</a:t>
                </a:r>
              </a:p>
            </c:rich>
          </c:tx>
          <c:layout>
            <c:manualLayout>
              <c:xMode val="edge"/>
              <c:yMode val="edge"/>
              <c:x val="1.8762987364800567E-2"/>
              <c:y val="0.59517432672880377"/>
            </c:manualLayout>
          </c:layout>
          <c:overlay val="0"/>
          <c:spPr>
            <a:noFill/>
            <a:ln>
              <a:noFill/>
            </a:ln>
            <a:effectLst/>
          </c:spPr>
          <c:txPr>
            <a:bodyPr rot="-5400000" spcFirstLastPara="1" vertOverflow="ellipsis" vert="horz" wrap="square" anchor="ctr" anchorCtr="1"/>
            <a:lstStyle/>
            <a:p>
              <a:pPr algn="ctr">
                <a:defRPr sz="1000" b="0"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2060"/>
                </a:solidFill>
                <a:latin typeface="+mn-lt"/>
                <a:ea typeface="+mn-ea"/>
                <a:cs typeface="+mn-cs"/>
              </a:defRPr>
            </a:pPr>
            <a:endParaRPr lang="en-US"/>
          </a:p>
        </c:txPr>
        <c:crossAx val="-17582748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63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'DIR1'!$BE$9</c:f>
              <c:strCache>
                <c:ptCount val="1"/>
                <c:pt idx="0">
                  <c:v>Tue 02 Aug</c:v>
                </c:pt>
              </c:strCache>
            </c:strRef>
          </c:tx>
          <c:spPr>
            <a:ln w="12700" cap="rnd">
              <a:solidFill>
                <a:schemeClr val="accent1"/>
              </a:solidFill>
              <a:round/>
            </a:ln>
            <a:effectLst/>
          </c:spPr>
          <c:marker>
            <c:symbol val="circle"/>
            <c:size val="3"/>
            <c:spPr>
              <a:solidFill>
                <a:schemeClr val="accent1"/>
              </a:solidFill>
              <a:ln w="9525">
                <a:solidFill>
                  <a:schemeClr val="accent1"/>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'DIR1'!$BE$115:$BE$138</c15:sqref>
                  </c15:fullRef>
                </c:ext>
              </c:extLst>
              <c:f>('DIR1'!$BE$115,'DIR1'!$BE$117,'DIR1'!$BE$119,'DIR1'!$BE$121,'DIR1'!$BE$123,'DIR1'!$BE$125,'DIR1'!$BE$127,'DIR1'!$BE$129,'DIR1'!$BE$131,'DIR1'!$BE$133,'DIR1'!$BE$135,'DIR1'!$BE$137)</c:f>
              <c:numCache>
                <c:formatCode>0.0</c:formatCode>
                <c:ptCount val="12"/>
                <c:pt idx="0">
                  <c:v>#N/A</c:v>
                </c:pt>
                <c:pt idx="1">
                  <c:v>#N/A</c:v>
                </c:pt>
                <c:pt idx="2">
                  <c:v>#N/A</c:v>
                </c:pt>
                <c:pt idx="3">
                  <c:v>#N/A</c:v>
                </c:pt>
                <c:pt idx="4">
                  <c:v>18.399999999999999</c:v>
                </c:pt>
                <c:pt idx="5">
                  <c:v>14.049999999999999</c:v>
                </c:pt>
                <c:pt idx="6">
                  <c:v>16.311111111111114</c:v>
                </c:pt>
                <c:pt idx="7">
                  <c:v>18.759999999999998</c:v>
                </c:pt>
                <c:pt idx="8">
                  <c:v>10.95</c:v>
                </c:pt>
                <c:pt idx="9">
                  <c:v>#N/A</c:v>
                </c:pt>
                <c:pt idx="10">
                  <c:v>16.999999999999996</c:v>
                </c:pt>
                <c:pt idx="11">
                  <c:v>#N/A</c:v>
                </c:pt>
              </c:numCache>
            </c:numRef>
          </c:val>
          <c:smooth val="0"/>
          <c:extLst>
            <c:ext xmlns:c16="http://schemas.microsoft.com/office/drawing/2014/chart" uri="{C3380CC4-5D6E-409C-BE32-E72D297353CC}">
              <c16:uniqueId val="{00000000-34D6-434E-88E4-CC2B5069892D}"/>
            </c:ext>
          </c:extLst>
        </c:ser>
        <c:ser>
          <c:idx val="1"/>
          <c:order val="1"/>
          <c:tx>
            <c:strRef>
              <c:f>'DIR1'!$BF$9</c:f>
              <c:strCache>
                <c:ptCount val="1"/>
                <c:pt idx="0">
                  <c:v>Wed 03 Aug</c:v>
                </c:pt>
              </c:strCache>
            </c:strRef>
          </c:tx>
          <c:spPr>
            <a:ln w="12700" cap="rnd">
              <a:solidFill>
                <a:schemeClr val="accent2"/>
              </a:solidFill>
              <a:round/>
            </a:ln>
            <a:effectLst/>
          </c:spPr>
          <c:marker>
            <c:symbol val="circle"/>
            <c:size val="3"/>
            <c:spPr>
              <a:solidFill>
                <a:schemeClr val="accent2"/>
              </a:solidFill>
              <a:ln w="9525">
                <a:solidFill>
                  <a:schemeClr val="accent2"/>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'DIR1'!$BF$115:$BF$138</c15:sqref>
                  </c15:fullRef>
                </c:ext>
              </c:extLst>
              <c:f>('DIR1'!$BF$115,'DIR1'!$BF$117,'DIR1'!$BF$119,'DIR1'!$BF$121,'DIR1'!$BF$123,'DIR1'!$BF$125,'DIR1'!$BF$127,'DIR1'!$BF$129,'DIR1'!$BF$131,'DIR1'!$BF$133,'DIR1'!$BF$135,'DIR1'!$BF$137)</c:f>
              <c:numCache>
                <c:formatCode>0.0</c:formatCode>
                <c:ptCount val="12"/>
                <c:pt idx="0">
                  <c:v>#N/A</c:v>
                </c:pt>
                <c:pt idx="1">
                  <c:v>#N/A</c:v>
                </c:pt>
                <c:pt idx="2">
                  <c:v>#N/A</c:v>
                </c:pt>
                <c:pt idx="3">
                  <c:v>#N/A</c:v>
                </c:pt>
                <c:pt idx="4">
                  <c:v>14.100000000000001</c:v>
                </c:pt>
                <c:pt idx="5">
                  <c:v>16.22</c:v>
                </c:pt>
                <c:pt idx="6">
                  <c:v>16.850000000000001</c:v>
                </c:pt>
                <c:pt idx="7">
                  <c:v>15.985714285714286</c:v>
                </c:pt>
                <c:pt idx="8">
                  <c:v>16.588888888888889</c:v>
                </c:pt>
                <c:pt idx="9">
                  <c:v>15.4</c:v>
                </c:pt>
                <c:pt idx="10">
                  <c:v>20.65</c:v>
                </c:pt>
                <c:pt idx="11">
                  <c:v>18.3</c:v>
                </c:pt>
              </c:numCache>
            </c:numRef>
          </c:val>
          <c:smooth val="0"/>
          <c:extLst>
            <c:ext xmlns:c16="http://schemas.microsoft.com/office/drawing/2014/chart" uri="{C3380CC4-5D6E-409C-BE32-E72D297353CC}">
              <c16:uniqueId val="{00000001-34D6-434E-88E4-CC2B5069892D}"/>
            </c:ext>
          </c:extLst>
        </c:ser>
        <c:ser>
          <c:idx val="2"/>
          <c:order val="2"/>
          <c:tx>
            <c:strRef>
              <c:f>'DIR1'!$BG$9</c:f>
              <c:strCache>
                <c:ptCount val="1"/>
                <c:pt idx="0">
                  <c:v>Thu 04 Aug</c:v>
                </c:pt>
              </c:strCache>
            </c:strRef>
          </c:tx>
          <c:spPr>
            <a:ln w="12700" cap="rnd">
              <a:solidFill>
                <a:schemeClr val="accent3"/>
              </a:solidFill>
              <a:round/>
            </a:ln>
            <a:effectLst/>
          </c:spPr>
          <c:marker>
            <c:symbol val="circle"/>
            <c:size val="3"/>
            <c:spPr>
              <a:solidFill>
                <a:schemeClr val="accent3"/>
              </a:solidFill>
              <a:ln w="9525">
                <a:solidFill>
                  <a:schemeClr val="accent3"/>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'DIR1'!$BG$115:$BG$138</c15:sqref>
                  </c15:fullRef>
                </c:ext>
              </c:extLst>
              <c:f>('DIR1'!$BG$115,'DIR1'!$BG$117,'DIR1'!$BG$119,'DIR1'!$BG$121,'DIR1'!$BG$123,'DIR1'!$BG$125,'DIR1'!$BG$127,'DIR1'!$BG$129,'DIR1'!$BG$131,'DIR1'!$BG$133,'DIR1'!$BG$135,'DIR1'!$BG$137)</c:f>
              <c:numCache>
                <c:formatCode>0.0</c:formatCode>
                <c:ptCount val="12"/>
                <c:pt idx="0">
                  <c:v>#N/A</c:v>
                </c:pt>
                <c:pt idx="1">
                  <c:v>#N/A</c:v>
                </c:pt>
                <c:pt idx="2">
                  <c:v>#N/A</c:v>
                </c:pt>
                <c:pt idx="3">
                  <c:v>#N/A</c:v>
                </c:pt>
                <c:pt idx="4">
                  <c:v>18.100000000000001</c:v>
                </c:pt>
                <c:pt idx="5">
                  <c:v>13.433333333333332</c:v>
                </c:pt>
                <c:pt idx="6">
                  <c:v>16.385714285714286</c:v>
                </c:pt>
                <c:pt idx="7">
                  <c:v>16.78</c:v>
                </c:pt>
                <c:pt idx="8">
                  <c:v>18.5</c:v>
                </c:pt>
                <c:pt idx="9">
                  <c:v>16.233333333333334</c:v>
                </c:pt>
                <c:pt idx="10">
                  <c:v>19.100000000000001</c:v>
                </c:pt>
                <c:pt idx="11">
                  <c:v>#N/A</c:v>
                </c:pt>
              </c:numCache>
            </c:numRef>
          </c:val>
          <c:smooth val="0"/>
          <c:extLst>
            <c:ext xmlns:c16="http://schemas.microsoft.com/office/drawing/2014/chart" uri="{C3380CC4-5D6E-409C-BE32-E72D297353CC}">
              <c16:uniqueId val="{00000002-34D6-434E-88E4-CC2B5069892D}"/>
            </c:ext>
          </c:extLst>
        </c:ser>
        <c:ser>
          <c:idx val="3"/>
          <c:order val="3"/>
          <c:tx>
            <c:strRef>
              <c:f>'DIR1'!$BH$9</c:f>
              <c:strCache>
                <c:ptCount val="1"/>
                <c:pt idx="0">
                  <c:v>Fri 05 Aug</c:v>
                </c:pt>
              </c:strCache>
            </c:strRef>
          </c:tx>
          <c:spPr>
            <a:ln w="12700" cap="rnd">
              <a:solidFill>
                <a:schemeClr val="accent4"/>
              </a:solidFill>
              <a:round/>
            </a:ln>
            <a:effectLst/>
          </c:spPr>
          <c:marker>
            <c:symbol val="circle"/>
            <c:size val="3"/>
            <c:spPr>
              <a:solidFill>
                <a:schemeClr val="accent4"/>
              </a:solidFill>
              <a:ln w="9525">
                <a:solidFill>
                  <a:schemeClr val="accent4"/>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'DIR1'!$BH$115:$BH$138</c15:sqref>
                  </c15:fullRef>
                </c:ext>
              </c:extLst>
              <c:f>('DIR1'!$BH$115,'DIR1'!$BH$117,'DIR1'!$BH$119,'DIR1'!$BH$121,'DIR1'!$BH$123,'DIR1'!$BH$125,'DIR1'!$BH$127,'DIR1'!$BH$129,'DIR1'!$BH$131,'DIR1'!$BH$133,'DIR1'!$BH$135,'DIR1'!$BH$137)</c:f>
              <c:numCache>
                <c:formatCode>0.0</c:formatCode>
                <c:ptCount val="12"/>
                <c:pt idx="0">
                  <c:v>#N/A</c:v>
                </c:pt>
                <c:pt idx="1">
                  <c:v>#N/A</c:v>
                </c:pt>
                <c:pt idx="2">
                  <c:v>20.5</c:v>
                </c:pt>
                <c:pt idx="3">
                  <c:v>#N/A</c:v>
                </c:pt>
                <c:pt idx="4">
                  <c:v>18.400000000000002</c:v>
                </c:pt>
                <c:pt idx="5">
                  <c:v>13.033333333333331</c:v>
                </c:pt>
                <c:pt idx="6">
                  <c:v>16.655555555555555</c:v>
                </c:pt>
                <c:pt idx="7">
                  <c:v>18.290909090909089</c:v>
                </c:pt>
                <c:pt idx="8">
                  <c:v>16.436363636363637</c:v>
                </c:pt>
                <c:pt idx="9">
                  <c:v>15.180000000000001</c:v>
                </c:pt>
                <c:pt idx="10">
                  <c:v>#N/A</c:v>
                </c:pt>
                <c:pt idx="11">
                  <c:v>#N/A</c:v>
                </c:pt>
              </c:numCache>
            </c:numRef>
          </c:val>
          <c:smooth val="0"/>
          <c:extLst>
            <c:ext xmlns:c16="http://schemas.microsoft.com/office/drawing/2014/chart" uri="{C3380CC4-5D6E-409C-BE32-E72D297353CC}">
              <c16:uniqueId val="{00000003-34D6-434E-88E4-CC2B5069892D}"/>
            </c:ext>
          </c:extLst>
        </c:ser>
        <c:ser>
          <c:idx val="4"/>
          <c:order val="4"/>
          <c:tx>
            <c:strRef>
              <c:f>'DIR1'!$BI$9</c:f>
              <c:strCache>
                <c:ptCount val="1"/>
                <c:pt idx="0">
                  <c:v>Sat 06 Aug</c:v>
                </c:pt>
              </c:strCache>
            </c:strRef>
          </c:tx>
          <c:spPr>
            <a:ln w="12700" cap="rnd">
              <a:solidFill>
                <a:schemeClr val="accent5"/>
              </a:solidFill>
              <a:round/>
            </a:ln>
            <a:effectLst/>
          </c:spPr>
          <c:marker>
            <c:symbol val="circle"/>
            <c:size val="3"/>
            <c:spPr>
              <a:solidFill>
                <a:schemeClr val="accent5"/>
              </a:solidFill>
              <a:ln w="9525">
                <a:solidFill>
                  <a:schemeClr val="accent5"/>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'DIR1'!$BI$115:$BI$138</c15:sqref>
                  </c15:fullRef>
                </c:ext>
              </c:extLst>
              <c:f>('DIR1'!$BI$115,'DIR1'!$BI$117,'DIR1'!$BI$119,'DIR1'!$BI$121,'DIR1'!$BI$123,'DIR1'!$BI$125,'DIR1'!$BI$127,'DIR1'!$BI$129,'DIR1'!$BI$131,'DIR1'!$BI$133,'DIR1'!$BI$135,'DIR1'!$BI$137)</c:f>
              <c:numCache>
                <c:formatCode>0.0</c:formatCode>
                <c:ptCount val="12"/>
                <c:pt idx="0">
                  <c:v>#N/A</c:v>
                </c:pt>
                <c:pt idx="1">
                  <c:v>#N/A</c:v>
                </c:pt>
                <c:pt idx="2">
                  <c:v>#N/A</c:v>
                </c:pt>
                <c:pt idx="3">
                  <c:v>#N/A</c:v>
                </c:pt>
                <c:pt idx="4">
                  <c:v>19</c:v>
                </c:pt>
                <c:pt idx="5">
                  <c:v>12.75</c:v>
                </c:pt>
                <c:pt idx="6">
                  <c:v>14.566666666666666</c:v>
                </c:pt>
                <c:pt idx="7">
                  <c:v>16.171428571428574</c:v>
                </c:pt>
                <c:pt idx="8">
                  <c:v>14.433333333333332</c:v>
                </c:pt>
                <c:pt idx="9">
                  <c:v>#N/A</c:v>
                </c:pt>
                <c:pt idx="10">
                  <c:v>18.2</c:v>
                </c:pt>
                <c:pt idx="11">
                  <c:v>#N/A</c:v>
                </c:pt>
              </c:numCache>
            </c:numRef>
          </c:val>
          <c:smooth val="0"/>
          <c:extLst>
            <c:ext xmlns:c16="http://schemas.microsoft.com/office/drawing/2014/chart" uri="{C3380CC4-5D6E-409C-BE32-E72D297353CC}">
              <c16:uniqueId val="{00000004-34D6-434E-88E4-CC2B5069892D}"/>
            </c:ext>
          </c:extLst>
        </c:ser>
        <c:ser>
          <c:idx val="5"/>
          <c:order val="5"/>
          <c:tx>
            <c:strRef>
              <c:f>'DIR1'!$BJ$9</c:f>
              <c:strCache>
                <c:ptCount val="1"/>
                <c:pt idx="0">
                  <c:v>Sun 07 Aug</c:v>
                </c:pt>
              </c:strCache>
            </c:strRef>
          </c:tx>
          <c:spPr>
            <a:ln w="12700" cap="rnd">
              <a:solidFill>
                <a:schemeClr val="accent6"/>
              </a:solidFill>
              <a:round/>
            </a:ln>
            <a:effectLst/>
          </c:spPr>
          <c:marker>
            <c:symbol val="circle"/>
            <c:size val="3"/>
            <c:spPr>
              <a:solidFill>
                <a:schemeClr val="accent6"/>
              </a:solidFill>
              <a:ln w="9525">
                <a:solidFill>
                  <a:schemeClr val="accent6"/>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'DIR1'!$BJ$115:$BJ$138</c15:sqref>
                  </c15:fullRef>
                </c:ext>
              </c:extLst>
              <c:f>('DIR1'!$BJ$115,'DIR1'!$BJ$117,'DIR1'!$BJ$119,'DIR1'!$BJ$121,'DIR1'!$BJ$123,'DIR1'!$BJ$125,'DIR1'!$BJ$127,'DIR1'!$BJ$129,'DIR1'!$BJ$131,'DIR1'!$BJ$133,'DIR1'!$BJ$135,'DIR1'!$BJ$137)</c:f>
              <c:numCache>
                <c:formatCode>0.0</c:formatCode>
                <c:ptCount val="12"/>
                <c:pt idx="0">
                  <c:v>#N/A</c:v>
                </c:pt>
                <c:pt idx="1">
                  <c:v>#N/A</c:v>
                </c:pt>
                <c:pt idx="2">
                  <c:v>#N/A</c:v>
                </c:pt>
                <c:pt idx="3">
                  <c:v>#N/A</c:v>
                </c:pt>
                <c:pt idx="4">
                  <c:v>19.5</c:v>
                </c:pt>
                <c:pt idx="5">
                  <c:v>18.8</c:v>
                </c:pt>
                <c:pt idx="6">
                  <c:v>14.7875</c:v>
                </c:pt>
                <c:pt idx="7">
                  <c:v>16.7</c:v>
                </c:pt>
                <c:pt idx="8">
                  <c:v>19.05</c:v>
                </c:pt>
                <c:pt idx="9">
                  <c:v>15.1</c:v>
                </c:pt>
                <c:pt idx="10">
                  <c:v>20.6</c:v>
                </c:pt>
                <c:pt idx="11">
                  <c:v>#N/A</c:v>
                </c:pt>
              </c:numCache>
            </c:numRef>
          </c:val>
          <c:smooth val="0"/>
          <c:extLst>
            <c:ext xmlns:c16="http://schemas.microsoft.com/office/drawing/2014/chart" uri="{C3380CC4-5D6E-409C-BE32-E72D297353CC}">
              <c16:uniqueId val="{00000005-34D6-434E-88E4-CC2B5069892D}"/>
            </c:ext>
          </c:extLst>
        </c:ser>
        <c:ser>
          <c:idx val="6"/>
          <c:order val="6"/>
          <c:tx>
            <c:strRef>
              <c:f>'DIR1'!$BK$9</c:f>
              <c:strCache>
                <c:ptCount val="1"/>
                <c:pt idx="0">
                  <c:v>Mon 08 Aug</c:v>
                </c:pt>
              </c:strCache>
            </c:strRef>
          </c:tx>
          <c:spPr>
            <a:ln w="12700" cap="rnd">
              <a:solidFill>
                <a:schemeClr val="accent1">
                  <a:lumMod val="60000"/>
                </a:schemeClr>
              </a:solidFill>
              <a:round/>
            </a:ln>
            <a:effectLst/>
          </c:spPr>
          <c:marker>
            <c:symbol val="circle"/>
            <c:size val="3"/>
            <c:spPr>
              <a:solidFill>
                <a:schemeClr val="accent1">
                  <a:lumMod val="60000"/>
                </a:schemeClr>
              </a:solidFill>
              <a:ln w="9525">
                <a:solidFill>
                  <a:schemeClr val="accent1">
                    <a:lumMod val="60000"/>
                  </a:schemeClr>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'DIR1'!$BK$115:$BK$138</c15:sqref>
                  </c15:fullRef>
                </c:ext>
              </c:extLst>
              <c:f>('DIR1'!$BK$115,'DIR1'!$BK$117,'DIR1'!$BK$119,'DIR1'!$BK$121,'DIR1'!$BK$123,'DIR1'!$BK$125,'DIR1'!$BK$127,'DIR1'!$BK$129,'DIR1'!$BK$131,'DIR1'!$BK$133,'DIR1'!$BK$135,'DIR1'!$BK$137)</c:f>
              <c:numCache>
                <c:formatCode>0.0</c:formatCode>
                <c:ptCount val="12"/>
                <c:pt idx="0">
                  <c:v>#N/A</c:v>
                </c:pt>
                <c:pt idx="1">
                  <c:v>#N/A</c:v>
                </c:pt>
                <c:pt idx="2">
                  <c:v>19.2</c:v>
                </c:pt>
                <c:pt idx="3">
                  <c:v>#N/A</c:v>
                </c:pt>
                <c:pt idx="4">
                  <c:v>15.833333333333334</c:v>
                </c:pt>
                <c:pt idx="5">
                  <c:v>15.5</c:v>
                </c:pt>
                <c:pt idx="6">
                  <c:v>16.771428571428572</c:v>
                </c:pt>
                <c:pt idx="7">
                  <c:v>14.075000000000001</c:v>
                </c:pt>
                <c:pt idx="8">
                  <c:v>16.900000000000002</c:v>
                </c:pt>
                <c:pt idx="9">
                  <c:v>13.7</c:v>
                </c:pt>
                <c:pt idx="10">
                  <c:v>21.2</c:v>
                </c:pt>
                <c:pt idx="11">
                  <c:v>#N/A</c:v>
                </c:pt>
              </c:numCache>
            </c:numRef>
          </c:val>
          <c:smooth val="0"/>
          <c:extLst>
            <c:ext xmlns:c16="http://schemas.microsoft.com/office/drawing/2014/chart" uri="{C3380CC4-5D6E-409C-BE32-E72D297353CC}">
              <c16:uniqueId val="{00000006-34D6-434E-88E4-CC2B5069892D}"/>
            </c:ext>
          </c:extLst>
        </c:ser>
        <c:ser>
          <c:idx val="7"/>
          <c:order val="7"/>
          <c:tx>
            <c:v>Speed limit</c:v>
          </c:tx>
          <c:spPr>
            <a:ln w="25400" cap="rnd">
              <a:solidFill>
                <a:srgbClr val="C00000"/>
              </a:solidFill>
              <a:prstDash val="sysDash"/>
              <a:round/>
            </a:ln>
            <a:effectLst/>
          </c:spPr>
          <c:marker>
            <c:symbol val="none"/>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'DIR1'!$BX$115:$BX$138</c15:sqref>
                  </c15:fullRef>
                </c:ext>
              </c:extLst>
              <c:f>('DIR1'!$BX$115,'DIR1'!$BX$117,'DIR1'!$BX$119,'DIR1'!$BX$121,'DIR1'!$BX$123,'DIR1'!$BX$125,'DIR1'!$BX$127,'DIR1'!$BX$129,'DIR1'!$BX$131,'DIR1'!$BX$133,'DIR1'!$BX$135,'DIR1'!$BX$137)</c:f>
              <c:numCache>
                <c:formatCode>General</c:formatCode>
                <c:ptCount val="12"/>
                <c:pt idx="0">
                  <c:v>60</c:v>
                </c:pt>
                <c:pt idx="1">
                  <c:v>60</c:v>
                </c:pt>
                <c:pt idx="2">
                  <c:v>60</c:v>
                </c:pt>
                <c:pt idx="3">
                  <c:v>60</c:v>
                </c:pt>
                <c:pt idx="4">
                  <c:v>60</c:v>
                </c:pt>
                <c:pt idx="5">
                  <c:v>60</c:v>
                </c:pt>
                <c:pt idx="6">
                  <c:v>60</c:v>
                </c:pt>
                <c:pt idx="7">
                  <c:v>60</c:v>
                </c:pt>
                <c:pt idx="8">
                  <c:v>60</c:v>
                </c:pt>
                <c:pt idx="9">
                  <c:v>60</c:v>
                </c:pt>
                <c:pt idx="10">
                  <c:v>60</c:v>
                </c:pt>
                <c:pt idx="11">
                  <c:v>60</c:v>
                </c:pt>
              </c:numCache>
            </c:numRef>
          </c:val>
          <c:smooth val="0"/>
          <c:extLst>
            <c:ext xmlns:c16="http://schemas.microsoft.com/office/drawing/2014/chart" uri="{C3380CC4-5D6E-409C-BE32-E72D297353CC}">
              <c16:uniqueId val="{00000007-34D6-434E-88E4-CC2B5069892D}"/>
            </c:ext>
          </c:extLst>
        </c:ser>
        <c:ser>
          <c:idx val="8"/>
          <c:order val="8"/>
          <c:tx>
            <c:v>85%ile</c:v>
          </c:tx>
          <c:spPr>
            <a:ln w="19050" cap="rnd">
              <a:solidFill>
                <a:schemeClr val="tx1"/>
              </a:solidFill>
              <a:prstDash val="sysDash"/>
              <a:round/>
            </a:ln>
            <a:effectLst/>
          </c:spPr>
          <c:marker>
            <c:symbol val="none"/>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'DIR1'!$BW$115:$BW$138</c15:sqref>
                  </c15:fullRef>
                </c:ext>
              </c:extLst>
              <c:f>('DIR1'!$BW$115,'DIR1'!$BW$117,'DIR1'!$BW$119,'DIR1'!$BW$121,'DIR1'!$BW$123,'DIR1'!$BW$125,'DIR1'!$BW$127,'DIR1'!$BW$129,'DIR1'!$BW$131,'DIR1'!$BW$133,'DIR1'!$BW$135,'DIR1'!$BW$137)</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8-34D6-434E-88E4-CC2B5069892D}"/>
            </c:ext>
          </c:extLst>
        </c:ser>
        <c:dLbls>
          <c:showLegendKey val="0"/>
          <c:showVal val="0"/>
          <c:showCatName val="0"/>
          <c:showSerName val="0"/>
          <c:showPercent val="0"/>
          <c:showBubbleSize val="0"/>
        </c:dLbls>
        <c:marker val="1"/>
        <c:smooth val="0"/>
        <c:axId val="-1758273776"/>
        <c:axId val="-1758285200"/>
      </c:lineChart>
      <c:catAx>
        <c:axId val="-17582737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24 hours</a:t>
                </a:r>
              </a:p>
            </c:rich>
          </c:tx>
          <c:layout>
            <c:manualLayout>
              <c:xMode val="edge"/>
              <c:yMode val="edge"/>
              <c:x val="0.14289814149120036"/>
              <c:y val="0.849942024599694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8285200"/>
        <c:crosses val="autoZero"/>
        <c:auto val="1"/>
        <c:lblAlgn val="ctr"/>
        <c:lblOffset val="100"/>
        <c:noMultiLvlLbl val="0"/>
      </c:catAx>
      <c:valAx>
        <c:axId val="-1758285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r>
                  <a:rPr lang="en-GB">
                    <a:solidFill>
                      <a:srgbClr val="FF0000"/>
                    </a:solidFill>
                  </a:rPr>
                  <a:t>Speed</a:t>
                </a:r>
                <a:r>
                  <a:rPr lang="en-GB" baseline="0">
                    <a:solidFill>
                      <a:srgbClr val="FF0000"/>
                    </a:solidFill>
                  </a:rPr>
                  <a:t> (mph)</a:t>
                </a:r>
                <a:endParaRPr lang="en-GB">
                  <a:solidFill>
                    <a:srgbClr val="FF0000"/>
                  </a:solidFill>
                </a:endParaRPr>
              </a:p>
            </c:rich>
          </c:tx>
          <c:layout>
            <c:manualLayout>
              <c:xMode val="edge"/>
              <c:yMode val="edge"/>
              <c:x val="2.1889163702982588E-2"/>
              <c:y val="0.5049495537148355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en-US"/>
          </a:p>
        </c:txPr>
        <c:crossAx val="-17582737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63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'DIR2'!$BE$9</c:f>
              <c:strCache>
                <c:ptCount val="1"/>
                <c:pt idx="0">
                  <c:v>Tue 02 Aug</c:v>
                </c:pt>
              </c:strCache>
            </c:strRef>
          </c:tx>
          <c:spPr>
            <a:ln w="12700" cap="rnd">
              <a:solidFill>
                <a:schemeClr val="accent1"/>
              </a:solidFill>
              <a:round/>
            </a:ln>
            <a:effectLst/>
          </c:spPr>
          <c:marker>
            <c:symbol val="circle"/>
            <c:size val="3"/>
            <c:spPr>
              <a:solidFill>
                <a:schemeClr val="accent1"/>
              </a:solidFill>
              <a:ln w="9525">
                <a:solidFill>
                  <a:schemeClr val="accent1"/>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'DIR2'!$BE$115:$BE$138</c15:sqref>
                  </c15:fullRef>
                </c:ext>
              </c:extLst>
              <c:f>('DIR2'!$BE$115,'DIR2'!$BE$117,'DIR2'!$BE$119,'DIR2'!$BE$121,'DIR2'!$BE$123,'DIR2'!$BE$125,'DIR2'!$BE$127,'DIR2'!$BE$129,'DIR2'!$BE$131,'DIR2'!$BE$133,'DIR2'!$BE$135,'DIR2'!$BE$137)</c:f>
              <c:numCache>
                <c:formatCode>0.0</c:formatCode>
                <c:ptCount val="12"/>
                <c:pt idx="0">
                  <c:v>#N/A</c:v>
                </c:pt>
                <c:pt idx="1">
                  <c:v>#N/A</c:v>
                </c:pt>
                <c:pt idx="2">
                  <c:v>#N/A</c:v>
                </c:pt>
                <c:pt idx="3">
                  <c:v>9.1333333333333346</c:v>
                </c:pt>
                <c:pt idx="4">
                  <c:v>12.799999999999999</c:v>
                </c:pt>
                <c:pt idx="5">
                  <c:v>11.67272727272727</c:v>
                </c:pt>
                <c:pt idx="6">
                  <c:v>17.600000000000001</c:v>
                </c:pt>
                <c:pt idx="7">
                  <c:v>15.766666666666666</c:v>
                </c:pt>
                <c:pt idx="8">
                  <c:v>15</c:v>
                </c:pt>
                <c:pt idx="9">
                  <c:v>#N/A</c:v>
                </c:pt>
                <c:pt idx="10">
                  <c:v>#N/A</c:v>
                </c:pt>
                <c:pt idx="11">
                  <c:v>#N/A</c:v>
                </c:pt>
              </c:numCache>
            </c:numRef>
          </c:val>
          <c:smooth val="0"/>
          <c:extLst>
            <c:ext xmlns:c16="http://schemas.microsoft.com/office/drawing/2014/chart" uri="{C3380CC4-5D6E-409C-BE32-E72D297353CC}">
              <c16:uniqueId val="{00000000-F088-4E95-B9BE-C15B3A551261}"/>
            </c:ext>
          </c:extLst>
        </c:ser>
        <c:ser>
          <c:idx val="1"/>
          <c:order val="1"/>
          <c:tx>
            <c:strRef>
              <c:f>'DIR2'!$BF$9</c:f>
              <c:strCache>
                <c:ptCount val="1"/>
                <c:pt idx="0">
                  <c:v>Wed 03 Aug</c:v>
                </c:pt>
              </c:strCache>
            </c:strRef>
          </c:tx>
          <c:spPr>
            <a:ln w="12700" cap="rnd">
              <a:solidFill>
                <a:schemeClr val="accent2"/>
              </a:solidFill>
              <a:round/>
            </a:ln>
            <a:effectLst/>
          </c:spPr>
          <c:marker>
            <c:symbol val="circle"/>
            <c:size val="3"/>
            <c:spPr>
              <a:solidFill>
                <a:schemeClr val="accent2"/>
              </a:solidFill>
              <a:ln w="9525">
                <a:solidFill>
                  <a:schemeClr val="accent2"/>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'DIR2'!$BF$115:$BF$138</c15:sqref>
                  </c15:fullRef>
                </c:ext>
              </c:extLst>
              <c:f>('DIR2'!$BF$115,'DIR2'!$BF$117,'DIR2'!$BF$119,'DIR2'!$BF$121,'DIR2'!$BF$123,'DIR2'!$BF$125,'DIR2'!$BF$127,'DIR2'!$BF$129,'DIR2'!$BF$131,'DIR2'!$BF$133,'DIR2'!$BF$135,'DIR2'!$BF$137)</c:f>
              <c:numCache>
                <c:formatCode>0.0</c:formatCode>
                <c:ptCount val="12"/>
                <c:pt idx="0">
                  <c:v>#N/A</c:v>
                </c:pt>
                <c:pt idx="1">
                  <c:v>#N/A</c:v>
                </c:pt>
                <c:pt idx="2">
                  <c:v>#N/A</c:v>
                </c:pt>
                <c:pt idx="3">
                  <c:v>10.1</c:v>
                </c:pt>
                <c:pt idx="4">
                  <c:v>16.740000000000002</c:v>
                </c:pt>
                <c:pt idx="5">
                  <c:v>11.37142857142857</c:v>
                </c:pt>
                <c:pt idx="6">
                  <c:v>12.45</c:v>
                </c:pt>
                <c:pt idx="7">
                  <c:v>19.3</c:v>
                </c:pt>
                <c:pt idx="8">
                  <c:v>18.524999999999999</c:v>
                </c:pt>
                <c:pt idx="9">
                  <c:v>13</c:v>
                </c:pt>
                <c:pt idx="10">
                  <c:v>#N/A</c:v>
                </c:pt>
                <c:pt idx="11">
                  <c:v>#N/A</c:v>
                </c:pt>
              </c:numCache>
            </c:numRef>
          </c:val>
          <c:smooth val="0"/>
          <c:extLst>
            <c:ext xmlns:c16="http://schemas.microsoft.com/office/drawing/2014/chart" uri="{C3380CC4-5D6E-409C-BE32-E72D297353CC}">
              <c16:uniqueId val="{00000001-F088-4E95-B9BE-C15B3A551261}"/>
            </c:ext>
          </c:extLst>
        </c:ser>
        <c:ser>
          <c:idx val="2"/>
          <c:order val="2"/>
          <c:tx>
            <c:strRef>
              <c:f>'DIR2'!$BG$9</c:f>
              <c:strCache>
                <c:ptCount val="1"/>
                <c:pt idx="0">
                  <c:v>Thu 04 Aug</c:v>
                </c:pt>
              </c:strCache>
            </c:strRef>
          </c:tx>
          <c:spPr>
            <a:ln w="12700" cap="rnd">
              <a:solidFill>
                <a:schemeClr val="accent3"/>
              </a:solidFill>
              <a:round/>
            </a:ln>
            <a:effectLst/>
          </c:spPr>
          <c:marker>
            <c:symbol val="circle"/>
            <c:size val="3"/>
            <c:spPr>
              <a:solidFill>
                <a:schemeClr val="accent3"/>
              </a:solidFill>
              <a:ln w="9525">
                <a:solidFill>
                  <a:schemeClr val="accent3"/>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'DIR2'!$BG$115:$BG$138</c15:sqref>
                  </c15:fullRef>
                </c:ext>
              </c:extLst>
              <c:f>('DIR2'!$BG$115,'DIR2'!$BG$117,'DIR2'!$BG$119,'DIR2'!$BG$121,'DIR2'!$BG$123,'DIR2'!$BG$125,'DIR2'!$BG$127,'DIR2'!$BG$129,'DIR2'!$BG$131,'DIR2'!$BG$133,'DIR2'!$BG$135,'DIR2'!$BG$137)</c:f>
              <c:numCache>
                <c:formatCode>0.0</c:formatCode>
                <c:ptCount val="12"/>
                <c:pt idx="0">
                  <c:v>#N/A</c:v>
                </c:pt>
                <c:pt idx="1">
                  <c:v>#N/A</c:v>
                </c:pt>
                <c:pt idx="2">
                  <c:v>#N/A</c:v>
                </c:pt>
                <c:pt idx="3">
                  <c:v>14.466666666666667</c:v>
                </c:pt>
                <c:pt idx="4">
                  <c:v>14.899999999999999</c:v>
                </c:pt>
                <c:pt idx="5">
                  <c:v>15.5</c:v>
                </c:pt>
                <c:pt idx="6">
                  <c:v>13.4</c:v>
                </c:pt>
                <c:pt idx="7">
                  <c:v>14.649999999999999</c:v>
                </c:pt>
                <c:pt idx="8">
                  <c:v>17.25</c:v>
                </c:pt>
                <c:pt idx="9">
                  <c:v>19.633333333333336</c:v>
                </c:pt>
                <c:pt idx="10">
                  <c:v>#N/A</c:v>
                </c:pt>
                <c:pt idx="11">
                  <c:v>#N/A</c:v>
                </c:pt>
              </c:numCache>
            </c:numRef>
          </c:val>
          <c:smooth val="0"/>
          <c:extLst>
            <c:ext xmlns:c16="http://schemas.microsoft.com/office/drawing/2014/chart" uri="{C3380CC4-5D6E-409C-BE32-E72D297353CC}">
              <c16:uniqueId val="{00000002-F088-4E95-B9BE-C15B3A551261}"/>
            </c:ext>
          </c:extLst>
        </c:ser>
        <c:ser>
          <c:idx val="3"/>
          <c:order val="3"/>
          <c:tx>
            <c:strRef>
              <c:f>'DIR2'!$BH$9</c:f>
              <c:strCache>
                <c:ptCount val="1"/>
                <c:pt idx="0">
                  <c:v>Fri 05 Aug</c:v>
                </c:pt>
              </c:strCache>
            </c:strRef>
          </c:tx>
          <c:spPr>
            <a:ln w="12700" cap="rnd">
              <a:solidFill>
                <a:schemeClr val="accent4"/>
              </a:solidFill>
              <a:round/>
            </a:ln>
            <a:effectLst/>
          </c:spPr>
          <c:marker>
            <c:symbol val="circle"/>
            <c:size val="3"/>
            <c:spPr>
              <a:solidFill>
                <a:schemeClr val="accent4"/>
              </a:solidFill>
              <a:ln w="9525">
                <a:solidFill>
                  <a:schemeClr val="accent4"/>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'DIR2'!$BH$115:$BH$138</c15:sqref>
                  </c15:fullRef>
                </c:ext>
              </c:extLst>
              <c:f>('DIR2'!$BH$115,'DIR2'!$BH$117,'DIR2'!$BH$119,'DIR2'!$BH$121,'DIR2'!$BH$123,'DIR2'!$BH$125,'DIR2'!$BH$127,'DIR2'!$BH$129,'DIR2'!$BH$131,'DIR2'!$BH$133,'DIR2'!$BH$135,'DIR2'!$BH$137)</c:f>
              <c:numCache>
                <c:formatCode>0.0</c:formatCode>
                <c:ptCount val="12"/>
                <c:pt idx="0">
                  <c:v>#N/A</c:v>
                </c:pt>
                <c:pt idx="1">
                  <c:v>#N/A</c:v>
                </c:pt>
                <c:pt idx="2">
                  <c:v>18.2</c:v>
                </c:pt>
                <c:pt idx="3">
                  <c:v>17.850000000000001</c:v>
                </c:pt>
                <c:pt idx="4">
                  <c:v>14.466666666666667</c:v>
                </c:pt>
                <c:pt idx="5">
                  <c:v>12.555555555555555</c:v>
                </c:pt>
                <c:pt idx="6">
                  <c:v>10.233333333333334</c:v>
                </c:pt>
                <c:pt idx="7">
                  <c:v>16.149999999999999</c:v>
                </c:pt>
                <c:pt idx="8">
                  <c:v>13.599999999999998</c:v>
                </c:pt>
                <c:pt idx="9">
                  <c:v>20.350000000000001</c:v>
                </c:pt>
                <c:pt idx="10">
                  <c:v>#N/A</c:v>
                </c:pt>
                <c:pt idx="11">
                  <c:v>#N/A</c:v>
                </c:pt>
              </c:numCache>
            </c:numRef>
          </c:val>
          <c:smooth val="0"/>
          <c:extLst>
            <c:ext xmlns:c16="http://schemas.microsoft.com/office/drawing/2014/chart" uri="{C3380CC4-5D6E-409C-BE32-E72D297353CC}">
              <c16:uniqueId val="{00000003-F088-4E95-B9BE-C15B3A551261}"/>
            </c:ext>
          </c:extLst>
        </c:ser>
        <c:ser>
          <c:idx val="4"/>
          <c:order val="4"/>
          <c:tx>
            <c:strRef>
              <c:f>'DIR2'!$BI$9</c:f>
              <c:strCache>
                <c:ptCount val="1"/>
                <c:pt idx="0">
                  <c:v>Sat 06 Aug</c:v>
                </c:pt>
              </c:strCache>
            </c:strRef>
          </c:tx>
          <c:spPr>
            <a:ln w="12700" cap="rnd">
              <a:solidFill>
                <a:schemeClr val="accent5"/>
              </a:solidFill>
              <a:round/>
            </a:ln>
            <a:effectLst/>
          </c:spPr>
          <c:marker>
            <c:symbol val="circle"/>
            <c:size val="3"/>
            <c:spPr>
              <a:solidFill>
                <a:schemeClr val="accent5"/>
              </a:solidFill>
              <a:ln w="9525">
                <a:solidFill>
                  <a:schemeClr val="accent5"/>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'DIR2'!$BI$115:$BI$138</c15:sqref>
                  </c15:fullRef>
                </c:ext>
              </c:extLst>
              <c:f>('DIR2'!$BI$115,'DIR2'!$BI$117,'DIR2'!$BI$119,'DIR2'!$BI$121,'DIR2'!$BI$123,'DIR2'!$BI$125,'DIR2'!$BI$127,'DIR2'!$BI$129,'DIR2'!$BI$131,'DIR2'!$BI$133,'DIR2'!$BI$135,'DIR2'!$BI$137)</c:f>
              <c:numCache>
                <c:formatCode>0.0</c:formatCode>
                <c:ptCount val="12"/>
                <c:pt idx="0">
                  <c:v>#N/A</c:v>
                </c:pt>
                <c:pt idx="1">
                  <c:v>#N/A</c:v>
                </c:pt>
                <c:pt idx="2">
                  <c:v>#N/A</c:v>
                </c:pt>
                <c:pt idx="3">
                  <c:v>9.8000000000000007</c:v>
                </c:pt>
                <c:pt idx="4">
                  <c:v>19.059999999999999</c:v>
                </c:pt>
                <c:pt idx="5">
                  <c:v>13.942857142857141</c:v>
                </c:pt>
                <c:pt idx="6">
                  <c:v>14.525</c:v>
                </c:pt>
                <c:pt idx="7">
                  <c:v>14.8</c:v>
                </c:pt>
                <c:pt idx="8">
                  <c:v>17</c:v>
                </c:pt>
                <c:pt idx="9">
                  <c:v>14.766666666666666</c:v>
                </c:pt>
                <c:pt idx="10">
                  <c:v>8.3000000000000007</c:v>
                </c:pt>
                <c:pt idx="11">
                  <c:v>#N/A</c:v>
                </c:pt>
              </c:numCache>
            </c:numRef>
          </c:val>
          <c:smooth val="0"/>
          <c:extLst>
            <c:ext xmlns:c16="http://schemas.microsoft.com/office/drawing/2014/chart" uri="{C3380CC4-5D6E-409C-BE32-E72D297353CC}">
              <c16:uniqueId val="{00000004-F088-4E95-B9BE-C15B3A551261}"/>
            </c:ext>
          </c:extLst>
        </c:ser>
        <c:ser>
          <c:idx val="5"/>
          <c:order val="5"/>
          <c:tx>
            <c:strRef>
              <c:f>'DIR2'!$BJ$9</c:f>
              <c:strCache>
                <c:ptCount val="1"/>
                <c:pt idx="0">
                  <c:v>Sun 07 Aug</c:v>
                </c:pt>
              </c:strCache>
            </c:strRef>
          </c:tx>
          <c:spPr>
            <a:ln w="12700" cap="rnd">
              <a:solidFill>
                <a:schemeClr val="accent6"/>
              </a:solidFill>
              <a:round/>
            </a:ln>
            <a:effectLst/>
          </c:spPr>
          <c:marker>
            <c:symbol val="circle"/>
            <c:size val="3"/>
            <c:spPr>
              <a:solidFill>
                <a:schemeClr val="accent6"/>
              </a:solidFill>
              <a:ln w="9525">
                <a:solidFill>
                  <a:schemeClr val="accent6"/>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'DIR2'!$BJ$115:$BJ$138</c15:sqref>
                  </c15:fullRef>
                </c:ext>
              </c:extLst>
              <c:f>('DIR2'!$BJ$115,'DIR2'!$BJ$117,'DIR2'!$BJ$119,'DIR2'!$BJ$121,'DIR2'!$BJ$123,'DIR2'!$BJ$125,'DIR2'!$BJ$127,'DIR2'!$BJ$129,'DIR2'!$BJ$131,'DIR2'!$BJ$133,'DIR2'!$BJ$135,'DIR2'!$BJ$137)</c:f>
              <c:numCache>
                <c:formatCode>0.0</c:formatCode>
                <c:ptCount val="12"/>
                <c:pt idx="0">
                  <c:v>#N/A</c:v>
                </c:pt>
                <c:pt idx="1">
                  <c:v>#N/A</c:v>
                </c:pt>
                <c:pt idx="2">
                  <c:v>#N/A</c:v>
                </c:pt>
                <c:pt idx="3">
                  <c:v>16.7</c:v>
                </c:pt>
                <c:pt idx="4">
                  <c:v>16.824999999999999</c:v>
                </c:pt>
                <c:pt idx="5">
                  <c:v>12.5</c:v>
                </c:pt>
                <c:pt idx="6">
                  <c:v>18.074999999999999</c:v>
                </c:pt>
                <c:pt idx="7">
                  <c:v>16.5</c:v>
                </c:pt>
                <c:pt idx="8">
                  <c:v>16.600000000000001</c:v>
                </c:pt>
                <c:pt idx="9">
                  <c:v>#N/A</c:v>
                </c:pt>
                <c:pt idx="10">
                  <c:v>#N/A</c:v>
                </c:pt>
                <c:pt idx="11">
                  <c:v>#N/A</c:v>
                </c:pt>
              </c:numCache>
            </c:numRef>
          </c:val>
          <c:smooth val="0"/>
          <c:extLst>
            <c:ext xmlns:c16="http://schemas.microsoft.com/office/drawing/2014/chart" uri="{C3380CC4-5D6E-409C-BE32-E72D297353CC}">
              <c16:uniqueId val="{00000005-F088-4E95-B9BE-C15B3A551261}"/>
            </c:ext>
          </c:extLst>
        </c:ser>
        <c:ser>
          <c:idx val="6"/>
          <c:order val="6"/>
          <c:tx>
            <c:strRef>
              <c:f>'DIR2'!$BK$9</c:f>
              <c:strCache>
                <c:ptCount val="1"/>
                <c:pt idx="0">
                  <c:v>Mon 08 Aug</c:v>
                </c:pt>
              </c:strCache>
            </c:strRef>
          </c:tx>
          <c:spPr>
            <a:ln w="12700" cap="rnd">
              <a:solidFill>
                <a:schemeClr val="accent1">
                  <a:lumMod val="60000"/>
                </a:schemeClr>
              </a:solidFill>
              <a:round/>
            </a:ln>
            <a:effectLst/>
          </c:spPr>
          <c:marker>
            <c:symbol val="circle"/>
            <c:size val="3"/>
            <c:spPr>
              <a:solidFill>
                <a:schemeClr val="accent1">
                  <a:lumMod val="60000"/>
                </a:schemeClr>
              </a:solidFill>
              <a:ln w="9525">
                <a:solidFill>
                  <a:schemeClr val="accent1">
                    <a:lumMod val="60000"/>
                  </a:schemeClr>
                </a:solidFill>
              </a:ln>
              <a:effectLst/>
            </c:spPr>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'DIR2'!$BK$115:$BK$138</c15:sqref>
                  </c15:fullRef>
                </c:ext>
              </c:extLst>
              <c:f>('DIR2'!$BK$115,'DIR2'!$BK$117,'DIR2'!$BK$119,'DIR2'!$BK$121,'DIR2'!$BK$123,'DIR2'!$BK$125,'DIR2'!$BK$127,'DIR2'!$BK$129,'DIR2'!$BK$131,'DIR2'!$BK$133,'DIR2'!$BK$135,'DIR2'!$BK$137)</c:f>
              <c:numCache>
                <c:formatCode>0.0</c:formatCode>
                <c:ptCount val="12"/>
                <c:pt idx="0">
                  <c:v>#N/A</c:v>
                </c:pt>
                <c:pt idx="1">
                  <c:v>#N/A</c:v>
                </c:pt>
                <c:pt idx="2">
                  <c:v>#N/A</c:v>
                </c:pt>
                <c:pt idx="3">
                  <c:v>17</c:v>
                </c:pt>
                <c:pt idx="4">
                  <c:v>13.2</c:v>
                </c:pt>
                <c:pt idx="5">
                  <c:v>15.02</c:v>
                </c:pt>
                <c:pt idx="6">
                  <c:v>15.033333333333333</c:v>
                </c:pt>
                <c:pt idx="7">
                  <c:v>12.559999999999999</c:v>
                </c:pt>
                <c:pt idx="8">
                  <c:v>11.816666666666668</c:v>
                </c:pt>
                <c:pt idx="9">
                  <c:v>17.8</c:v>
                </c:pt>
                <c:pt idx="10">
                  <c:v>17.2</c:v>
                </c:pt>
                <c:pt idx="11">
                  <c:v>#N/A</c:v>
                </c:pt>
              </c:numCache>
            </c:numRef>
          </c:val>
          <c:smooth val="0"/>
          <c:extLst>
            <c:ext xmlns:c16="http://schemas.microsoft.com/office/drawing/2014/chart" uri="{C3380CC4-5D6E-409C-BE32-E72D297353CC}">
              <c16:uniqueId val="{00000006-F088-4E95-B9BE-C15B3A551261}"/>
            </c:ext>
          </c:extLst>
        </c:ser>
        <c:ser>
          <c:idx val="7"/>
          <c:order val="7"/>
          <c:tx>
            <c:v>Speed limit</c:v>
          </c:tx>
          <c:spPr>
            <a:ln w="25400" cap="rnd">
              <a:solidFill>
                <a:srgbClr val="C00000"/>
              </a:solidFill>
              <a:prstDash val="sysDash"/>
              <a:round/>
            </a:ln>
            <a:effectLst/>
          </c:spPr>
          <c:marker>
            <c:symbol val="none"/>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'DIR2'!$BX$115:$BX$138</c15:sqref>
                  </c15:fullRef>
                </c:ext>
              </c:extLst>
              <c:f>('DIR2'!$BX$115,'DIR2'!$BX$117,'DIR2'!$BX$119,'DIR2'!$BX$121,'DIR2'!$BX$123,'DIR2'!$BX$125,'DIR2'!$BX$127,'DIR2'!$BX$129,'DIR2'!$BX$131,'DIR2'!$BX$133,'DIR2'!$BX$135,'DIR2'!$BX$137)</c:f>
              <c:numCache>
                <c:formatCode>General</c:formatCode>
                <c:ptCount val="12"/>
                <c:pt idx="0">
                  <c:v>60</c:v>
                </c:pt>
                <c:pt idx="1">
                  <c:v>60</c:v>
                </c:pt>
                <c:pt idx="2">
                  <c:v>60</c:v>
                </c:pt>
                <c:pt idx="3">
                  <c:v>60</c:v>
                </c:pt>
                <c:pt idx="4">
                  <c:v>60</c:v>
                </c:pt>
                <c:pt idx="5">
                  <c:v>60</c:v>
                </c:pt>
                <c:pt idx="6">
                  <c:v>60</c:v>
                </c:pt>
                <c:pt idx="7">
                  <c:v>60</c:v>
                </c:pt>
                <c:pt idx="8">
                  <c:v>60</c:v>
                </c:pt>
                <c:pt idx="9">
                  <c:v>60</c:v>
                </c:pt>
                <c:pt idx="10">
                  <c:v>60</c:v>
                </c:pt>
                <c:pt idx="11">
                  <c:v>60</c:v>
                </c:pt>
              </c:numCache>
            </c:numRef>
          </c:val>
          <c:smooth val="0"/>
          <c:extLst>
            <c:ext xmlns:c16="http://schemas.microsoft.com/office/drawing/2014/chart" uri="{C3380CC4-5D6E-409C-BE32-E72D297353CC}">
              <c16:uniqueId val="{00000007-F088-4E95-B9BE-C15B3A551261}"/>
            </c:ext>
          </c:extLst>
        </c:ser>
        <c:ser>
          <c:idx val="8"/>
          <c:order val="8"/>
          <c:tx>
            <c:v>85%ile</c:v>
          </c:tx>
          <c:spPr>
            <a:ln w="19050" cap="rnd">
              <a:solidFill>
                <a:schemeClr val="tx1"/>
              </a:solidFill>
              <a:prstDash val="sysDash"/>
              <a:round/>
            </a:ln>
            <a:effectLst/>
          </c:spPr>
          <c:marker>
            <c:symbol val="none"/>
          </c:marker>
          <c:cat>
            <c:strLit>
              <c:ptCount val="12"/>
              <c:pt idx="0">
                <c:v>1</c:v>
              </c:pt>
              <c:pt idx="1">
                <c:v>3</c:v>
              </c:pt>
              <c:pt idx="2">
                <c:v>5</c:v>
              </c:pt>
              <c:pt idx="3">
                <c:v>7</c:v>
              </c:pt>
              <c:pt idx="4">
                <c:v>9</c:v>
              </c:pt>
              <c:pt idx="5">
                <c:v>11</c:v>
              </c:pt>
              <c:pt idx="6">
                <c:v>13</c:v>
              </c:pt>
              <c:pt idx="7">
                <c:v>15</c:v>
              </c:pt>
              <c:pt idx="8">
                <c:v>17</c:v>
              </c:pt>
              <c:pt idx="9">
                <c:v>19</c:v>
              </c:pt>
              <c:pt idx="10">
                <c:v>21</c:v>
              </c:pt>
              <c:pt idx="11">
                <c:v>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'DIR2'!$BW$115:$BW$138</c15:sqref>
                  </c15:fullRef>
                </c:ext>
              </c:extLst>
              <c:f>('DIR2'!$BW$115,'DIR2'!$BW$117,'DIR2'!$BW$119,'DIR2'!$BW$121,'DIR2'!$BW$123,'DIR2'!$BW$125,'DIR2'!$BW$127,'DIR2'!$BW$129,'DIR2'!$BW$131,'DIR2'!$BW$133,'DIR2'!$BW$135,'DIR2'!$BW$137)</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8-F088-4E95-B9BE-C15B3A551261}"/>
            </c:ext>
          </c:extLst>
        </c:ser>
        <c:dLbls>
          <c:showLegendKey val="0"/>
          <c:showVal val="0"/>
          <c:showCatName val="0"/>
          <c:showSerName val="0"/>
          <c:showPercent val="0"/>
          <c:showBubbleSize val="0"/>
        </c:dLbls>
        <c:marker val="1"/>
        <c:smooth val="0"/>
        <c:axId val="-1758281392"/>
        <c:axId val="-1758283568"/>
      </c:lineChart>
      <c:catAx>
        <c:axId val="-17582813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24</a:t>
                </a:r>
                <a:r>
                  <a:rPr lang="en-GB" baseline="0"/>
                  <a:t> hours</a:t>
                </a:r>
                <a:endParaRPr lang="en-GB"/>
              </a:p>
            </c:rich>
          </c:tx>
          <c:layout>
            <c:manualLayout>
              <c:xMode val="edge"/>
              <c:yMode val="edge"/>
              <c:x val="0.14318891474248388"/>
              <c:y val="0.8502305673329295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8283568"/>
        <c:crosses val="autoZero"/>
        <c:auto val="1"/>
        <c:lblAlgn val="ctr"/>
        <c:lblOffset val="100"/>
        <c:noMultiLvlLbl val="0"/>
      </c:catAx>
      <c:valAx>
        <c:axId val="-1758283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r>
                  <a:rPr lang="en-GB">
                    <a:solidFill>
                      <a:srgbClr val="FF0000"/>
                    </a:solidFill>
                  </a:rPr>
                  <a:t>Speed (mph)</a:t>
                </a:r>
              </a:p>
            </c:rich>
          </c:tx>
          <c:layout>
            <c:manualLayout>
              <c:xMode val="edge"/>
              <c:yMode val="edge"/>
              <c:x val="2.4999048396701928E-2"/>
              <c:y val="0.5049400363416112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en-US"/>
          </a:p>
        </c:txPr>
        <c:crossAx val="-17582813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63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98656612096129"/>
          <c:y val="5.6156176073931599E-2"/>
          <c:w val="0.79556654533615478"/>
          <c:h val="0.77331636990720376"/>
        </c:manualLayout>
      </c:layout>
      <c:scatterChart>
        <c:scatterStyle val="lineMarker"/>
        <c:varyColors val="0"/>
        <c:ser>
          <c:idx val="0"/>
          <c:order val="0"/>
          <c:tx>
            <c:v>base</c:v>
          </c:tx>
          <c:spPr>
            <a:ln w="25400" cap="rnd">
              <a:noFill/>
              <a:round/>
            </a:ln>
            <a:effectLst/>
          </c:spPr>
          <c:marker>
            <c:symbol val="circle"/>
            <c:size val="5"/>
            <c:spPr>
              <a:noFill/>
              <a:ln w="9525">
                <a:noFill/>
              </a:ln>
              <a:effectLst/>
            </c:spPr>
          </c:marker>
          <c:xVal>
            <c:numRef>
              <c:f>config!$BU$5:$BU$11</c:f>
              <c:numCache>
                <c:formatCode>General</c:formatCode>
                <c:ptCount val="7"/>
                <c:pt idx="0">
                  <c:v>0</c:v>
                </c:pt>
                <c:pt idx="1">
                  <c:v>10</c:v>
                </c:pt>
                <c:pt idx="2">
                  <c:v>20</c:v>
                </c:pt>
                <c:pt idx="3">
                  <c:v>30</c:v>
                </c:pt>
                <c:pt idx="4">
                  <c:v>40</c:v>
                </c:pt>
                <c:pt idx="5">
                  <c:v>50</c:v>
                </c:pt>
                <c:pt idx="6">
                  <c:v>60</c:v>
                </c:pt>
              </c:numCache>
            </c:numRef>
          </c:xVal>
          <c:yVal>
            <c:numRef>
              <c:f>config!$BV$5:$BV$10</c:f>
              <c:numCache>
                <c:formatCode>General</c:formatCode>
                <c:ptCount val="6"/>
                <c:pt idx="0">
                  <c:v>0</c:v>
                </c:pt>
                <c:pt idx="1">
                  <c:v>2000</c:v>
                </c:pt>
                <c:pt idx="2">
                  <c:v>4000</c:v>
                </c:pt>
                <c:pt idx="3">
                  <c:v>6000</c:v>
                </c:pt>
                <c:pt idx="4">
                  <c:v>8000</c:v>
                </c:pt>
                <c:pt idx="5">
                  <c:v>10000</c:v>
                </c:pt>
              </c:numCache>
            </c:numRef>
          </c:yVal>
          <c:smooth val="0"/>
          <c:extLst>
            <c:ext xmlns:c16="http://schemas.microsoft.com/office/drawing/2014/chart" uri="{C3380CC4-5D6E-409C-BE32-E72D297353CC}">
              <c16:uniqueId val="{00000000-E281-4326-9772-68C3AB942C54}"/>
            </c:ext>
          </c:extLst>
        </c:ser>
        <c:ser>
          <c:idx val="1"/>
          <c:order val="1"/>
          <c:tx>
            <c:strRef>
              <c:f>'DIR1'!$D$6:$I$6</c:f>
              <c:strCache>
                <c:ptCount val="1"/>
                <c:pt idx="0">
                  <c:v>NORTHBOUND ↑</c:v>
                </c:pt>
              </c:strCache>
            </c:strRef>
          </c:tx>
          <c:spPr>
            <a:ln w="25400" cap="rnd">
              <a:noFill/>
              <a:round/>
            </a:ln>
            <a:effectLst/>
          </c:spPr>
          <c:marker>
            <c:symbol val="circle"/>
            <c:size val="5"/>
            <c:spPr>
              <a:solidFill>
                <a:schemeClr val="accent6"/>
              </a:solidFill>
              <a:ln w="50800">
                <a:solidFill>
                  <a:schemeClr val="accent1"/>
                </a:solidFill>
              </a:ln>
              <a:effectLst/>
            </c:spPr>
          </c:marker>
          <c:xVal>
            <c:numRef>
              <c:f>config!$BK$5:$BK$11</c:f>
              <c:numCache>
                <c:formatCode>0.0</c:formatCode>
                <c:ptCount val="7"/>
                <c:pt idx="0">
                  <c:v>20.2</c:v>
                </c:pt>
                <c:pt idx="1">
                  <c:v>21.8</c:v>
                </c:pt>
                <c:pt idx="2">
                  <c:v>21.2</c:v>
                </c:pt>
                <c:pt idx="3">
                  <c:v>21.6</c:v>
                </c:pt>
                <c:pt idx="4">
                  <c:v>20.6</c:v>
                </c:pt>
                <c:pt idx="5">
                  <c:v>20.8</c:v>
                </c:pt>
                <c:pt idx="6">
                  <c:v>21</c:v>
                </c:pt>
              </c:numCache>
            </c:numRef>
          </c:xVal>
          <c:yVal>
            <c:numRef>
              <c:f>config!$AG$5:$AG$11</c:f>
              <c:numCache>
                <c:formatCode>General</c:formatCode>
                <c:ptCount val="7"/>
                <c:pt idx="0">
                  <c:v>62</c:v>
                </c:pt>
                <c:pt idx="1">
                  <c:v>61</c:v>
                </c:pt>
                <c:pt idx="2">
                  <c:v>55</c:v>
                </c:pt>
                <c:pt idx="3">
                  <c:v>73</c:v>
                </c:pt>
                <c:pt idx="4">
                  <c:v>59</c:v>
                </c:pt>
                <c:pt idx="5">
                  <c:v>35</c:v>
                </c:pt>
                <c:pt idx="6">
                  <c:v>54</c:v>
                </c:pt>
              </c:numCache>
            </c:numRef>
          </c:yVal>
          <c:smooth val="0"/>
          <c:extLst>
            <c:ext xmlns:c16="http://schemas.microsoft.com/office/drawing/2014/chart" uri="{C3380CC4-5D6E-409C-BE32-E72D297353CC}">
              <c16:uniqueId val="{00000001-E281-4326-9772-68C3AB942C54}"/>
            </c:ext>
          </c:extLst>
        </c:ser>
        <c:ser>
          <c:idx val="2"/>
          <c:order val="2"/>
          <c:tx>
            <c:strRef>
              <c:f>'DIR2'!$D$6:$I$6</c:f>
              <c:strCache>
                <c:ptCount val="1"/>
                <c:pt idx="0">
                  <c:v>SOUTHBOUND ↓</c:v>
                </c:pt>
              </c:strCache>
            </c:strRef>
          </c:tx>
          <c:spPr>
            <a:ln w="25400" cap="rnd">
              <a:noFill/>
              <a:round/>
            </a:ln>
            <a:effectLst/>
          </c:spPr>
          <c:marker>
            <c:symbol val="circle"/>
            <c:size val="5"/>
            <c:spPr>
              <a:solidFill>
                <a:schemeClr val="accent6"/>
              </a:solidFill>
              <a:ln w="50800">
                <a:solidFill>
                  <a:schemeClr val="accent2"/>
                </a:solidFill>
              </a:ln>
              <a:effectLst/>
            </c:spPr>
          </c:marker>
          <c:xVal>
            <c:numRef>
              <c:f>config!$BL$5:$BL$11</c:f>
              <c:numCache>
                <c:formatCode>0.0</c:formatCode>
                <c:ptCount val="7"/>
                <c:pt idx="0">
                  <c:v>18.899999999999999</c:v>
                </c:pt>
                <c:pt idx="1">
                  <c:v>19.2</c:v>
                </c:pt>
                <c:pt idx="2">
                  <c:v>20</c:v>
                </c:pt>
                <c:pt idx="3">
                  <c:v>19.100000000000001</c:v>
                </c:pt>
                <c:pt idx="4">
                  <c:v>20.9</c:v>
                </c:pt>
                <c:pt idx="5">
                  <c:v>19.600000000000001</c:v>
                </c:pt>
                <c:pt idx="6">
                  <c:v>19</c:v>
                </c:pt>
              </c:numCache>
            </c:numRef>
          </c:xVal>
          <c:yVal>
            <c:numRef>
              <c:f>config!$AH$5:$AH$11</c:f>
              <c:numCache>
                <c:formatCode>General</c:formatCode>
                <c:ptCount val="7"/>
                <c:pt idx="0">
                  <c:v>58</c:v>
                </c:pt>
                <c:pt idx="1">
                  <c:v>60</c:v>
                </c:pt>
                <c:pt idx="2">
                  <c:v>55</c:v>
                </c:pt>
                <c:pt idx="3">
                  <c:v>73</c:v>
                </c:pt>
                <c:pt idx="4">
                  <c:v>55</c:v>
                </c:pt>
                <c:pt idx="5">
                  <c:v>36</c:v>
                </c:pt>
                <c:pt idx="6">
                  <c:v>52</c:v>
                </c:pt>
              </c:numCache>
            </c:numRef>
          </c:yVal>
          <c:smooth val="0"/>
          <c:extLst>
            <c:ext xmlns:c16="http://schemas.microsoft.com/office/drawing/2014/chart" uri="{C3380CC4-5D6E-409C-BE32-E72D297353CC}">
              <c16:uniqueId val="{00000002-E281-4326-9772-68C3AB942C54}"/>
            </c:ext>
          </c:extLst>
        </c:ser>
        <c:dLbls>
          <c:showLegendKey val="0"/>
          <c:showVal val="0"/>
          <c:showCatName val="0"/>
          <c:showSerName val="0"/>
          <c:showPercent val="0"/>
          <c:showBubbleSize val="0"/>
        </c:dLbls>
        <c:axId val="-1758273232"/>
        <c:axId val="-1758280848"/>
      </c:scatterChart>
      <c:valAx>
        <c:axId val="-17582732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85%ILE SPEED</a:t>
                </a:r>
              </a:p>
            </c:rich>
          </c:tx>
          <c:layout>
            <c:manualLayout>
              <c:xMode val="edge"/>
              <c:yMode val="edge"/>
              <c:x val="0.15859753793938181"/>
              <c:y val="0.9121664345249939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n-US"/>
          </a:p>
        </c:txPr>
        <c:crossAx val="-1758280848"/>
        <c:crosses val="autoZero"/>
        <c:crossBetween val="midCat"/>
      </c:valAx>
      <c:valAx>
        <c:axId val="-1758280848"/>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002060"/>
                    </a:solidFill>
                    <a:latin typeface="+mn-lt"/>
                    <a:ea typeface="+mn-ea"/>
                    <a:cs typeface="+mn-cs"/>
                  </a:defRPr>
                </a:pPr>
                <a:r>
                  <a:rPr lang="en-GB" baseline="0">
                    <a:solidFill>
                      <a:srgbClr val="002060"/>
                    </a:solidFill>
                  </a:rPr>
                  <a:t>VEH VOLUME</a:t>
                </a:r>
              </a:p>
            </c:rich>
          </c:tx>
          <c:layout>
            <c:manualLayout>
              <c:xMode val="edge"/>
              <c:yMode val="edge"/>
              <c:x val="6.2271064965146589E-3"/>
              <c:y val="0.5336850631405251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002060"/>
                  </a:solidFill>
                  <a:latin typeface="+mn-lt"/>
                  <a:ea typeface="+mn-ea"/>
                  <a:cs typeface="+mn-cs"/>
                </a:defRPr>
              </a:pPr>
              <a:endParaRPr lang="en-US"/>
            </a:p>
          </c:txPr>
        </c:title>
        <c:numFmt formatCode="0,00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rgbClr val="002060"/>
                </a:solidFill>
                <a:latin typeface="+mn-lt"/>
                <a:ea typeface="+mn-ea"/>
                <a:cs typeface="+mn-cs"/>
              </a:defRPr>
            </a:pPr>
            <a:endParaRPr lang="en-US"/>
          </a:p>
        </c:txPr>
        <c:crossAx val="-1758273232"/>
        <c:crosses val="autoZero"/>
        <c:crossBetween val="midCat"/>
      </c:valAx>
      <c:spPr>
        <a:blipFill dpi="0" rotWithShape="1">
          <a:blip xmlns:r="http://schemas.openxmlformats.org/officeDocument/2006/relationships" r:embed="rId3">
            <a:alphaModFix amt="67000"/>
          </a:blip>
          <a:srcRect/>
          <a:stretch>
            <a:fillRect/>
          </a:stretch>
        </a:blipFill>
        <a:ln w="9525">
          <a:solidFill>
            <a:schemeClr val="bg1">
              <a:lumMod val="50000"/>
            </a:schemeClr>
          </a:solidFill>
        </a:ln>
        <a:effectLst/>
      </c:spPr>
    </c:plotArea>
    <c:plotVisOnly val="0"/>
    <c:dispBlanksAs val="gap"/>
    <c:showDLblsOverMax val="0"/>
  </c:chart>
  <c:spPr>
    <a:no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88518586339497"/>
          <c:y val="6.1111111111111109E-2"/>
          <c:w val="0.84700628700482206"/>
          <c:h val="0.69181933508311466"/>
        </c:manualLayout>
      </c:layout>
      <c:lineChart>
        <c:grouping val="standard"/>
        <c:varyColors val="0"/>
        <c:ser>
          <c:idx val="0"/>
          <c:order val="0"/>
          <c:tx>
            <c:strRef>
              <c:f>'DIR1'!$D$6:$I$6</c:f>
              <c:strCache>
                <c:ptCount val="1"/>
                <c:pt idx="0">
                  <c:v>NORTHBOUND ↑</c:v>
                </c:pt>
              </c:strCache>
            </c:strRef>
          </c:tx>
          <c:spPr>
            <a:ln w="28575" cap="rnd">
              <a:solidFill>
                <a:schemeClr val="accent1"/>
              </a:solidFill>
              <a:round/>
            </a:ln>
            <a:effectLst/>
          </c:spPr>
          <c:marker>
            <c:symbol val="circle"/>
            <c:size val="5"/>
            <c:spPr>
              <a:solidFill>
                <a:schemeClr val="accent1"/>
              </a:solidFill>
              <a:ln w="50800">
                <a:solidFill>
                  <a:schemeClr val="accent1"/>
                </a:solidFill>
              </a:ln>
              <a:effectLst/>
            </c:spPr>
          </c:marker>
          <c:cat>
            <c:numRef>
              <c:f>config!$AD$5:$AD$11</c:f>
              <c:numCache>
                <c:formatCode>ddd\ dd\ mmm</c:formatCode>
                <c:ptCount val="7"/>
                <c:pt idx="0">
                  <c:v>44775</c:v>
                </c:pt>
                <c:pt idx="1">
                  <c:v>44776</c:v>
                </c:pt>
                <c:pt idx="2">
                  <c:v>44777</c:v>
                </c:pt>
                <c:pt idx="3">
                  <c:v>44778</c:v>
                </c:pt>
                <c:pt idx="4">
                  <c:v>44779</c:v>
                </c:pt>
                <c:pt idx="5">
                  <c:v>44780</c:v>
                </c:pt>
                <c:pt idx="6">
                  <c:v>44781</c:v>
                </c:pt>
              </c:numCache>
            </c:numRef>
          </c:cat>
          <c:val>
            <c:numRef>
              <c:f>config!$AG$5:$AG$11</c:f>
              <c:numCache>
                <c:formatCode>General</c:formatCode>
                <c:ptCount val="7"/>
                <c:pt idx="0">
                  <c:v>62</c:v>
                </c:pt>
                <c:pt idx="1">
                  <c:v>61</c:v>
                </c:pt>
                <c:pt idx="2">
                  <c:v>55</c:v>
                </c:pt>
                <c:pt idx="3">
                  <c:v>73</c:v>
                </c:pt>
                <c:pt idx="4">
                  <c:v>59</c:v>
                </c:pt>
                <c:pt idx="5">
                  <c:v>35</c:v>
                </c:pt>
                <c:pt idx="6">
                  <c:v>54</c:v>
                </c:pt>
              </c:numCache>
            </c:numRef>
          </c:val>
          <c:smooth val="0"/>
          <c:extLst>
            <c:ext xmlns:c16="http://schemas.microsoft.com/office/drawing/2014/chart" uri="{C3380CC4-5D6E-409C-BE32-E72D297353CC}">
              <c16:uniqueId val="{00000000-0654-4132-9EF3-5526F1D81665}"/>
            </c:ext>
          </c:extLst>
        </c:ser>
        <c:ser>
          <c:idx val="1"/>
          <c:order val="1"/>
          <c:tx>
            <c:strRef>
              <c:f>'DIR2'!$D$6:$I$6</c:f>
              <c:strCache>
                <c:ptCount val="1"/>
                <c:pt idx="0">
                  <c:v>SOUTHBOUND ↓</c:v>
                </c:pt>
              </c:strCache>
            </c:strRef>
          </c:tx>
          <c:spPr>
            <a:ln w="28575" cap="rnd">
              <a:solidFill>
                <a:schemeClr val="accent2"/>
              </a:solidFill>
              <a:round/>
            </a:ln>
            <a:effectLst/>
          </c:spPr>
          <c:marker>
            <c:symbol val="circle"/>
            <c:size val="5"/>
            <c:spPr>
              <a:solidFill>
                <a:schemeClr val="accent4">
                  <a:lumMod val="75000"/>
                </a:schemeClr>
              </a:solidFill>
              <a:ln w="50800">
                <a:solidFill>
                  <a:schemeClr val="accent2"/>
                </a:solidFill>
              </a:ln>
              <a:effectLst/>
            </c:spPr>
          </c:marker>
          <c:cat>
            <c:numRef>
              <c:f>config!$AD$5:$AD$11</c:f>
              <c:numCache>
                <c:formatCode>ddd\ dd\ mmm</c:formatCode>
                <c:ptCount val="7"/>
                <c:pt idx="0">
                  <c:v>44775</c:v>
                </c:pt>
                <c:pt idx="1">
                  <c:v>44776</c:v>
                </c:pt>
                <c:pt idx="2">
                  <c:v>44777</c:v>
                </c:pt>
                <c:pt idx="3">
                  <c:v>44778</c:v>
                </c:pt>
                <c:pt idx="4">
                  <c:v>44779</c:v>
                </c:pt>
                <c:pt idx="5">
                  <c:v>44780</c:v>
                </c:pt>
                <c:pt idx="6">
                  <c:v>44781</c:v>
                </c:pt>
              </c:numCache>
            </c:numRef>
          </c:cat>
          <c:val>
            <c:numRef>
              <c:f>config!$AH$5:$AH$11</c:f>
              <c:numCache>
                <c:formatCode>General</c:formatCode>
                <c:ptCount val="7"/>
                <c:pt idx="0">
                  <c:v>58</c:v>
                </c:pt>
                <c:pt idx="1">
                  <c:v>60</c:v>
                </c:pt>
                <c:pt idx="2">
                  <c:v>55</c:v>
                </c:pt>
                <c:pt idx="3">
                  <c:v>73</c:v>
                </c:pt>
                <c:pt idx="4">
                  <c:v>55</c:v>
                </c:pt>
                <c:pt idx="5">
                  <c:v>36</c:v>
                </c:pt>
                <c:pt idx="6">
                  <c:v>52</c:v>
                </c:pt>
              </c:numCache>
            </c:numRef>
          </c:val>
          <c:smooth val="0"/>
          <c:extLst>
            <c:ext xmlns:c16="http://schemas.microsoft.com/office/drawing/2014/chart" uri="{C3380CC4-5D6E-409C-BE32-E72D297353CC}">
              <c16:uniqueId val="{00000001-0654-4132-9EF3-5526F1D81665}"/>
            </c:ext>
          </c:extLst>
        </c:ser>
        <c:dLbls>
          <c:showLegendKey val="0"/>
          <c:showVal val="0"/>
          <c:showCatName val="0"/>
          <c:showSerName val="0"/>
          <c:showPercent val="0"/>
          <c:showBubbleSize val="0"/>
        </c:dLbls>
        <c:marker val="1"/>
        <c:smooth val="0"/>
        <c:axId val="-1626831344"/>
        <c:axId val="-1626833520"/>
      </c:lineChart>
      <c:dateAx>
        <c:axId val="-1626831344"/>
        <c:scaling>
          <c:orientation val="minMax"/>
        </c:scaling>
        <c:delete val="0"/>
        <c:axPos val="b"/>
        <c:numFmt formatCode="ddd\ dd\ mmm" sourceLinked="1"/>
        <c:majorTickMark val="none"/>
        <c:minorTickMark val="none"/>
        <c:tickLblPos val="nextTo"/>
        <c:spPr>
          <a:noFill/>
          <a:ln w="9525" cap="flat" cmpd="sng" algn="ctr">
            <a:solidFill>
              <a:schemeClr val="bg1">
                <a:lumMod val="85000"/>
              </a:schemeClr>
            </a:solidFill>
            <a:round/>
          </a:ln>
          <a:effectLst/>
        </c:spPr>
        <c:txPr>
          <a:bodyPr rot="-1980000" spcFirstLastPara="1" vertOverflow="ellipsis"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1626833520"/>
        <c:crosses val="autoZero"/>
        <c:auto val="1"/>
        <c:lblOffset val="100"/>
        <c:baseTimeUnit val="days"/>
      </c:dateAx>
      <c:valAx>
        <c:axId val="-1626833520"/>
        <c:scaling>
          <c:orientation val="minMax"/>
        </c:scaling>
        <c:delete val="0"/>
        <c:axPos val="l"/>
        <c:majorGridlines>
          <c:spPr>
            <a:ln w="9525" cap="flat" cmpd="sng" algn="ctr">
              <a:solidFill>
                <a:schemeClr val="bg1">
                  <a:lumMod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rgbClr val="002060"/>
                </a:solidFill>
                <a:latin typeface="+mn-lt"/>
                <a:ea typeface="+mn-ea"/>
                <a:cs typeface="+mn-cs"/>
              </a:defRPr>
            </a:pPr>
            <a:endParaRPr lang="en-US"/>
          </a:p>
        </c:txPr>
        <c:crossAx val="-1626831344"/>
        <c:crosses val="autoZero"/>
        <c:crossBetween val="between"/>
      </c:valAx>
      <c:spPr>
        <a:noFill/>
        <a:ln>
          <a:noFill/>
        </a:ln>
        <a:effectLst/>
      </c:spPr>
    </c:plotArea>
    <c:legend>
      <c:legendPos val="r"/>
      <c:layout>
        <c:manualLayout>
          <c:xMode val="edge"/>
          <c:yMode val="edge"/>
          <c:x val="0.57624732954892277"/>
          <c:y val="0.54513823272091"/>
          <c:w val="0.38654336812549595"/>
          <c:h val="0.18750131233595804"/>
        </c:manualLayout>
      </c:layout>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config!$AD$5</c:f>
              <c:strCache>
                <c:ptCount val="1"/>
                <c:pt idx="0">
                  <c:v>Tue 02 Aug</c:v>
                </c:pt>
              </c:strCache>
            </c:strRef>
          </c:tx>
          <c:spPr>
            <a:ln w="12700" cap="rnd">
              <a:solidFill>
                <a:schemeClr val="accent1"/>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'DIR1'!$B$15:$B$110</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1</c:v>
                </c:pt>
                <c:pt idx="30">
                  <c:v>2</c:v>
                </c:pt>
                <c:pt idx="31">
                  <c:v>0</c:v>
                </c:pt>
                <c:pt idx="32">
                  <c:v>1</c:v>
                </c:pt>
                <c:pt idx="33">
                  <c:v>1</c:v>
                </c:pt>
                <c:pt idx="34">
                  <c:v>0</c:v>
                </c:pt>
                <c:pt idx="35">
                  <c:v>0</c:v>
                </c:pt>
                <c:pt idx="36">
                  <c:v>1</c:v>
                </c:pt>
                <c:pt idx="37">
                  <c:v>1</c:v>
                </c:pt>
                <c:pt idx="38">
                  <c:v>1</c:v>
                </c:pt>
                <c:pt idx="39">
                  <c:v>1</c:v>
                </c:pt>
                <c:pt idx="40">
                  <c:v>1</c:v>
                </c:pt>
                <c:pt idx="41">
                  <c:v>1</c:v>
                </c:pt>
                <c:pt idx="42">
                  <c:v>1</c:v>
                </c:pt>
                <c:pt idx="43">
                  <c:v>3</c:v>
                </c:pt>
                <c:pt idx="44">
                  <c:v>0</c:v>
                </c:pt>
                <c:pt idx="45">
                  <c:v>1</c:v>
                </c:pt>
                <c:pt idx="46">
                  <c:v>0</c:v>
                </c:pt>
                <c:pt idx="47">
                  <c:v>2</c:v>
                </c:pt>
                <c:pt idx="48">
                  <c:v>2</c:v>
                </c:pt>
                <c:pt idx="49">
                  <c:v>2</c:v>
                </c:pt>
                <c:pt idx="50">
                  <c:v>4</c:v>
                </c:pt>
                <c:pt idx="51">
                  <c:v>1</c:v>
                </c:pt>
                <c:pt idx="52">
                  <c:v>2</c:v>
                </c:pt>
                <c:pt idx="53">
                  <c:v>2</c:v>
                </c:pt>
                <c:pt idx="54">
                  <c:v>2</c:v>
                </c:pt>
                <c:pt idx="55">
                  <c:v>0</c:v>
                </c:pt>
                <c:pt idx="56">
                  <c:v>0</c:v>
                </c:pt>
                <c:pt idx="57">
                  <c:v>1</c:v>
                </c:pt>
                <c:pt idx="58">
                  <c:v>2</c:v>
                </c:pt>
                <c:pt idx="59">
                  <c:v>2</c:v>
                </c:pt>
                <c:pt idx="60">
                  <c:v>2</c:v>
                </c:pt>
                <c:pt idx="61">
                  <c:v>1</c:v>
                </c:pt>
                <c:pt idx="62">
                  <c:v>2</c:v>
                </c:pt>
                <c:pt idx="63">
                  <c:v>1</c:v>
                </c:pt>
                <c:pt idx="64">
                  <c:v>1</c:v>
                </c:pt>
                <c:pt idx="65">
                  <c:v>1</c:v>
                </c:pt>
                <c:pt idx="66">
                  <c:v>0</c:v>
                </c:pt>
                <c:pt idx="67">
                  <c:v>0</c:v>
                </c:pt>
                <c:pt idx="68">
                  <c:v>3</c:v>
                </c:pt>
                <c:pt idx="69">
                  <c:v>1</c:v>
                </c:pt>
                <c:pt idx="70">
                  <c:v>2</c:v>
                </c:pt>
                <c:pt idx="71">
                  <c:v>1</c:v>
                </c:pt>
                <c:pt idx="72">
                  <c:v>0</c:v>
                </c:pt>
                <c:pt idx="73">
                  <c:v>0</c:v>
                </c:pt>
                <c:pt idx="74">
                  <c:v>0</c:v>
                </c:pt>
                <c:pt idx="75">
                  <c:v>0</c:v>
                </c:pt>
                <c:pt idx="76">
                  <c:v>0</c:v>
                </c:pt>
                <c:pt idx="77">
                  <c:v>2</c:v>
                </c:pt>
                <c:pt idx="78">
                  <c:v>2</c:v>
                </c:pt>
                <c:pt idx="79">
                  <c:v>0</c:v>
                </c:pt>
                <c:pt idx="80">
                  <c:v>0</c:v>
                </c:pt>
                <c:pt idx="81">
                  <c:v>1</c:v>
                </c:pt>
                <c:pt idx="82">
                  <c:v>1</c:v>
                </c:pt>
                <c:pt idx="83">
                  <c:v>1</c:v>
                </c:pt>
                <c:pt idx="84">
                  <c:v>2</c:v>
                </c:pt>
                <c:pt idx="85">
                  <c:v>0</c:v>
                </c:pt>
                <c:pt idx="86">
                  <c:v>0</c:v>
                </c:pt>
                <c:pt idx="87">
                  <c:v>0</c:v>
                </c:pt>
                <c:pt idx="88">
                  <c:v>0</c:v>
                </c:pt>
                <c:pt idx="89">
                  <c:v>0</c:v>
                </c:pt>
                <c:pt idx="90">
                  <c:v>0</c:v>
                </c:pt>
                <c:pt idx="91">
                  <c:v>0</c:v>
                </c:pt>
                <c:pt idx="92">
                  <c:v>0</c:v>
                </c:pt>
                <c:pt idx="93">
                  <c:v>0</c:v>
                </c:pt>
                <c:pt idx="94">
                  <c:v>0</c:v>
                </c:pt>
                <c:pt idx="95">
                  <c:v>0</c:v>
                </c:pt>
              </c:numCache>
            </c:numRef>
          </c:val>
          <c:smooth val="0"/>
          <c:extLst>
            <c:ext xmlns:c16="http://schemas.microsoft.com/office/drawing/2014/chart" uri="{C3380CC4-5D6E-409C-BE32-E72D297353CC}">
              <c16:uniqueId val="{00000000-F63B-4798-B903-EB39DCA394DC}"/>
            </c:ext>
          </c:extLst>
        </c:ser>
        <c:ser>
          <c:idx val="1"/>
          <c:order val="1"/>
          <c:tx>
            <c:strRef>
              <c:f>config!$AD$6</c:f>
              <c:strCache>
                <c:ptCount val="1"/>
                <c:pt idx="0">
                  <c:v>Wed 03 Aug</c:v>
                </c:pt>
              </c:strCache>
            </c:strRef>
          </c:tx>
          <c:spPr>
            <a:ln w="12700" cap="rnd">
              <a:solidFill>
                <a:schemeClr val="accent1"/>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'DIR1'!$B$122:$B$217</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3</c:v>
                </c:pt>
                <c:pt idx="31">
                  <c:v>0</c:v>
                </c:pt>
                <c:pt idx="32">
                  <c:v>0</c:v>
                </c:pt>
                <c:pt idx="33">
                  <c:v>1</c:v>
                </c:pt>
                <c:pt idx="34">
                  <c:v>0</c:v>
                </c:pt>
                <c:pt idx="35">
                  <c:v>1</c:v>
                </c:pt>
                <c:pt idx="36">
                  <c:v>0</c:v>
                </c:pt>
                <c:pt idx="37">
                  <c:v>3</c:v>
                </c:pt>
                <c:pt idx="38">
                  <c:v>1</c:v>
                </c:pt>
                <c:pt idx="39">
                  <c:v>0</c:v>
                </c:pt>
                <c:pt idx="40">
                  <c:v>0</c:v>
                </c:pt>
                <c:pt idx="41">
                  <c:v>2</c:v>
                </c:pt>
                <c:pt idx="42">
                  <c:v>1</c:v>
                </c:pt>
                <c:pt idx="43">
                  <c:v>2</c:v>
                </c:pt>
                <c:pt idx="44">
                  <c:v>0</c:v>
                </c:pt>
                <c:pt idx="45">
                  <c:v>1</c:v>
                </c:pt>
                <c:pt idx="46">
                  <c:v>1</c:v>
                </c:pt>
                <c:pt idx="47">
                  <c:v>1</c:v>
                </c:pt>
                <c:pt idx="48">
                  <c:v>1</c:v>
                </c:pt>
                <c:pt idx="49">
                  <c:v>1</c:v>
                </c:pt>
                <c:pt idx="50">
                  <c:v>0</c:v>
                </c:pt>
                <c:pt idx="51">
                  <c:v>2</c:v>
                </c:pt>
                <c:pt idx="52">
                  <c:v>1</c:v>
                </c:pt>
                <c:pt idx="53">
                  <c:v>3</c:v>
                </c:pt>
                <c:pt idx="54">
                  <c:v>1</c:v>
                </c:pt>
                <c:pt idx="55">
                  <c:v>1</c:v>
                </c:pt>
                <c:pt idx="56">
                  <c:v>0</c:v>
                </c:pt>
                <c:pt idx="57">
                  <c:v>3</c:v>
                </c:pt>
                <c:pt idx="58">
                  <c:v>3</c:v>
                </c:pt>
                <c:pt idx="59">
                  <c:v>1</c:v>
                </c:pt>
                <c:pt idx="60">
                  <c:v>2</c:v>
                </c:pt>
                <c:pt idx="61">
                  <c:v>1</c:v>
                </c:pt>
                <c:pt idx="62">
                  <c:v>0</c:v>
                </c:pt>
                <c:pt idx="63">
                  <c:v>0</c:v>
                </c:pt>
                <c:pt idx="64">
                  <c:v>2</c:v>
                </c:pt>
                <c:pt idx="65">
                  <c:v>2</c:v>
                </c:pt>
                <c:pt idx="66">
                  <c:v>2</c:v>
                </c:pt>
                <c:pt idx="67">
                  <c:v>3</c:v>
                </c:pt>
                <c:pt idx="68">
                  <c:v>2</c:v>
                </c:pt>
                <c:pt idx="69">
                  <c:v>3</c:v>
                </c:pt>
                <c:pt idx="70">
                  <c:v>2</c:v>
                </c:pt>
                <c:pt idx="71">
                  <c:v>1</c:v>
                </c:pt>
                <c:pt idx="72">
                  <c:v>0</c:v>
                </c:pt>
                <c:pt idx="73">
                  <c:v>2</c:v>
                </c:pt>
                <c:pt idx="74">
                  <c:v>0</c:v>
                </c:pt>
                <c:pt idx="75">
                  <c:v>0</c:v>
                </c:pt>
                <c:pt idx="76">
                  <c:v>0</c:v>
                </c:pt>
                <c:pt idx="77">
                  <c:v>0</c:v>
                </c:pt>
                <c:pt idx="78">
                  <c:v>0</c:v>
                </c:pt>
                <c:pt idx="79">
                  <c:v>1</c:v>
                </c:pt>
                <c:pt idx="80">
                  <c:v>0</c:v>
                </c:pt>
                <c:pt idx="81">
                  <c:v>1</c:v>
                </c:pt>
                <c:pt idx="82">
                  <c:v>0</c:v>
                </c:pt>
                <c:pt idx="83">
                  <c:v>1</c:v>
                </c:pt>
                <c:pt idx="84">
                  <c:v>0</c:v>
                </c:pt>
                <c:pt idx="85">
                  <c:v>0</c:v>
                </c:pt>
                <c:pt idx="86">
                  <c:v>1</c:v>
                </c:pt>
                <c:pt idx="87">
                  <c:v>0</c:v>
                </c:pt>
                <c:pt idx="88">
                  <c:v>0</c:v>
                </c:pt>
                <c:pt idx="89">
                  <c:v>0</c:v>
                </c:pt>
                <c:pt idx="90">
                  <c:v>0</c:v>
                </c:pt>
                <c:pt idx="91">
                  <c:v>1</c:v>
                </c:pt>
                <c:pt idx="92">
                  <c:v>0</c:v>
                </c:pt>
                <c:pt idx="93">
                  <c:v>0</c:v>
                </c:pt>
                <c:pt idx="94">
                  <c:v>0</c:v>
                </c:pt>
                <c:pt idx="95">
                  <c:v>0</c:v>
                </c:pt>
              </c:numCache>
            </c:numRef>
          </c:val>
          <c:smooth val="0"/>
          <c:extLst>
            <c:ext xmlns:c16="http://schemas.microsoft.com/office/drawing/2014/chart" uri="{C3380CC4-5D6E-409C-BE32-E72D297353CC}">
              <c16:uniqueId val="{00000001-F63B-4798-B903-EB39DCA394DC}"/>
            </c:ext>
          </c:extLst>
        </c:ser>
        <c:ser>
          <c:idx val="2"/>
          <c:order val="2"/>
          <c:tx>
            <c:strRef>
              <c:f>config!$AD$7</c:f>
              <c:strCache>
                <c:ptCount val="1"/>
                <c:pt idx="0">
                  <c:v>Thu 04 Aug</c:v>
                </c:pt>
              </c:strCache>
            </c:strRef>
          </c:tx>
          <c:spPr>
            <a:ln w="12700" cap="rnd">
              <a:solidFill>
                <a:schemeClr val="accent1"/>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'DIR1'!$B$229:$B$324</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1</c:v>
                </c:pt>
                <c:pt idx="29">
                  <c:v>0</c:v>
                </c:pt>
                <c:pt idx="30">
                  <c:v>1</c:v>
                </c:pt>
                <c:pt idx="31">
                  <c:v>0</c:v>
                </c:pt>
                <c:pt idx="32">
                  <c:v>2</c:v>
                </c:pt>
                <c:pt idx="33">
                  <c:v>1</c:v>
                </c:pt>
                <c:pt idx="34">
                  <c:v>1</c:v>
                </c:pt>
                <c:pt idx="35">
                  <c:v>0</c:v>
                </c:pt>
                <c:pt idx="36">
                  <c:v>1</c:v>
                </c:pt>
                <c:pt idx="37">
                  <c:v>1</c:v>
                </c:pt>
                <c:pt idx="38">
                  <c:v>1</c:v>
                </c:pt>
                <c:pt idx="39">
                  <c:v>0</c:v>
                </c:pt>
                <c:pt idx="40">
                  <c:v>0</c:v>
                </c:pt>
                <c:pt idx="41">
                  <c:v>1</c:v>
                </c:pt>
                <c:pt idx="42">
                  <c:v>0</c:v>
                </c:pt>
                <c:pt idx="43">
                  <c:v>5</c:v>
                </c:pt>
                <c:pt idx="44">
                  <c:v>1</c:v>
                </c:pt>
                <c:pt idx="45">
                  <c:v>2</c:v>
                </c:pt>
                <c:pt idx="46">
                  <c:v>1</c:v>
                </c:pt>
                <c:pt idx="47">
                  <c:v>1</c:v>
                </c:pt>
                <c:pt idx="48">
                  <c:v>0</c:v>
                </c:pt>
                <c:pt idx="49">
                  <c:v>4</c:v>
                </c:pt>
                <c:pt idx="50">
                  <c:v>1</c:v>
                </c:pt>
                <c:pt idx="51">
                  <c:v>2</c:v>
                </c:pt>
                <c:pt idx="52">
                  <c:v>1</c:v>
                </c:pt>
                <c:pt idx="53">
                  <c:v>1</c:v>
                </c:pt>
                <c:pt idx="54">
                  <c:v>3</c:v>
                </c:pt>
                <c:pt idx="55">
                  <c:v>0</c:v>
                </c:pt>
                <c:pt idx="56">
                  <c:v>0</c:v>
                </c:pt>
                <c:pt idx="57">
                  <c:v>1</c:v>
                </c:pt>
                <c:pt idx="58">
                  <c:v>2</c:v>
                </c:pt>
                <c:pt idx="59">
                  <c:v>2</c:v>
                </c:pt>
                <c:pt idx="60">
                  <c:v>0</c:v>
                </c:pt>
                <c:pt idx="61">
                  <c:v>1</c:v>
                </c:pt>
                <c:pt idx="62">
                  <c:v>1</c:v>
                </c:pt>
                <c:pt idx="63">
                  <c:v>3</c:v>
                </c:pt>
                <c:pt idx="64">
                  <c:v>1</c:v>
                </c:pt>
                <c:pt idx="65">
                  <c:v>0</c:v>
                </c:pt>
                <c:pt idx="66">
                  <c:v>0</c:v>
                </c:pt>
                <c:pt idx="67">
                  <c:v>0</c:v>
                </c:pt>
                <c:pt idx="68">
                  <c:v>1</c:v>
                </c:pt>
                <c:pt idx="69">
                  <c:v>1</c:v>
                </c:pt>
                <c:pt idx="70">
                  <c:v>2</c:v>
                </c:pt>
                <c:pt idx="71">
                  <c:v>2</c:v>
                </c:pt>
                <c:pt idx="72">
                  <c:v>0</c:v>
                </c:pt>
                <c:pt idx="73">
                  <c:v>1</c:v>
                </c:pt>
                <c:pt idx="74">
                  <c:v>0</c:v>
                </c:pt>
                <c:pt idx="75">
                  <c:v>2</c:v>
                </c:pt>
                <c:pt idx="76">
                  <c:v>0</c:v>
                </c:pt>
                <c:pt idx="77">
                  <c:v>0</c:v>
                </c:pt>
                <c:pt idx="78">
                  <c:v>0</c:v>
                </c:pt>
                <c:pt idx="79">
                  <c:v>0</c:v>
                </c:pt>
                <c:pt idx="80">
                  <c:v>0</c:v>
                </c:pt>
                <c:pt idx="81">
                  <c:v>1</c:v>
                </c:pt>
                <c:pt idx="82">
                  <c:v>0</c:v>
                </c:pt>
                <c:pt idx="83">
                  <c:v>1</c:v>
                </c:pt>
                <c:pt idx="84">
                  <c:v>0</c:v>
                </c:pt>
                <c:pt idx="85">
                  <c:v>0</c:v>
                </c:pt>
                <c:pt idx="86">
                  <c:v>0</c:v>
                </c:pt>
                <c:pt idx="87">
                  <c:v>1</c:v>
                </c:pt>
                <c:pt idx="88">
                  <c:v>0</c:v>
                </c:pt>
                <c:pt idx="89">
                  <c:v>0</c:v>
                </c:pt>
                <c:pt idx="90">
                  <c:v>0</c:v>
                </c:pt>
                <c:pt idx="91">
                  <c:v>0</c:v>
                </c:pt>
                <c:pt idx="92">
                  <c:v>0</c:v>
                </c:pt>
                <c:pt idx="93">
                  <c:v>0</c:v>
                </c:pt>
                <c:pt idx="94">
                  <c:v>0</c:v>
                </c:pt>
                <c:pt idx="95">
                  <c:v>0</c:v>
                </c:pt>
              </c:numCache>
            </c:numRef>
          </c:val>
          <c:smooth val="0"/>
          <c:extLst>
            <c:ext xmlns:c16="http://schemas.microsoft.com/office/drawing/2014/chart" uri="{C3380CC4-5D6E-409C-BE32-E72D297353CC}">
              <c16:uniqueId val="{00000002-F63B-4798-B903-EB39DCA394DC}"/>
            </c:ext>
          </c:extLst>
        </c:ser>
        <c:ser>
          <c:idx val="3"/>
          <c:order val="3"/>
          <c:tx>
            <c:strRef>
              <c:f>config!$AD$8</c:f>
              <c:strCache>
                <c:ptCount val="1"/>
                <c:pt idx="0">
                  <c:v>Fri 05 Aug</c:v>
                </c:pt>
              </c:strCache>
            </c:strRef>
          </c:tx>
          <c:spPr>
            <a:ln w="12700" cap="rnd">
              <a:solidFill>
                <a:schemeClr val="accent1"/>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'DIR1'!$B$336:$B$431</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c:v>
                </c:pt>
                <c:pt idx="20">
                  <c:v>0</c:v>
                </c:pt>
                <c:pt idx="21">
                  <c:v>0</c:v>
                </c:pt>
                <c:pt idx="22">
                  <c:v>0</c:v>
                </c:pt>
                <c:pt idx="23">
                  <c:v>0</c:v>
                </c:pt>
                <c:pt idx="24">
                  <c:v>0</c:v>
                </c:pt>
                <c:pt idx="25">
                  <c:v>0</c:v>
                </c:pt>
                <c:pt idx="26">
                  <c:v>0</c:v>
                </c:pt>
                <c:pt idx="27">
                  <c:v>0</c:v>
                </c:pt>
                <c:pt idx="28">
                  <c:v>0</c:v>
                </c:pt>
                <c:pt idx="29">
                  <c:v>1</c:v>
                </c:pt>
                <c:pt idx="30">
                  <c:v>1</c:v>
                </c:pt>
                <c:pt idx="31">
                  <c:v>1</c:v>
                </c:pt>
                <c:pt idx="32">
                  <c:v>1</c:v>
                </c:pt>
                <c:pt idx="33">
                  <c:v>2</c:v>
                </c:pt>
                <c:pt idx="34">
                  <c:v>0</c:v>
                </c:pt>
                <c:pt idx="35">
                  <c:v>0</c:v>
                </c:pt>
                <c:pt idx="36">
                  <c:v>2</c:v>
                </c:pt>
                <c:pt idx="37">
                  <c:v>1</c:v>
                </c:pt>
                <c:pt idx="38">
                  <c:v>0</c:v>
                </c:pt>
                <c:pt idx="39">
                  <c:v>2</c:v>
                </c:pt>
                <c:pt idx="40">
                  <c:v>0</c:v>
                </c:pt>
                <c:pt idx="41">
                  <c:v>1</c:v>
                </c:pt>
                <c:pt idx="42">
                  <c:v>1</c:v>
                </c:pt>
                <c:pt idx="43">
                  <c:v>1</c:v>
                </c:pt>
                <c:pt idx="44">
                  <c:v>2</c:v>
                </c:pt>
                <c:pt idx="45">
                  <c:v>1</c:v>
                </c:pt>
                <c:pt idx="46">
                  <c:v>1</c:v>
                </c:pt>
                <c:pt idx="47">
                  <c:v>3</c:v>
                </c:pt>
                <c:pt idx="48">
                  <c:v>5</c:v>
                </c:pt>
                <c:pt idx="49">
                  <c:v>1</c:v>
                </c:pt>
                <c:pt idx="50">
                  <c:v>1</c:v>
                </c:pt>
                <c:pt idx="51">
                  <c:v>2</c:v>
                </c:pt>
                <c:pt idx="52">
                  <c:v>2</c:v>
                </c:pt>
                <c:pt idx="53">
                  <c:v>0</c:v>
                </c:pt>
                <c:pt idx="54">
                  <c:v>0</c:v>
                </c:pt>
                <c:pt idx="55">
                  <c:v>0</c:v>
                </c:pt>
                <c:pt idx="56">
                  <c:v>3</c:v>
                </c:pt>
                <c:pt idx="57">
                  <c:v>3</c:v>
                </c:pt>
                <c:pt idx="58">
                  <c:v>2</c:v>
                </c:pt>
                <c:pt idx="59">
                  <c:v>3</c:v>
                </c:pt>
                <c:pt idx="60">
                  <c:v>3</c:v>
                </c:pt>
                <c:pt idx="61">
                  <c:v>1</c:v>
                </c:pt>
                <c:pt idx="62">
                  <c:v>0</c:v>
                </c:pt>
                <c:pt idx="63">
                  <c:v>1</c:v>
                </c:pt>
                <c:pt idx="64">
                  <c:v>3</c:v>
                </c:pt>
                <c:pt idx="65">
                  <c:v>3</c:v>
                </c:pt>
                <c:pt idx="66">
                  <c:v>4</c:v>
                </c:pt>
                <c:pt idx="67">
                  <c:v>1</c:v>
                </c:pt>
                <c:pt idx="68">
                  <c:v>0</c:v>
                </c:pt>
                <c:pt idx="69">
                  <c:v>1</c:v>
                </c:pt>
                <c:pt idx="70">
                  <c:v>3</c:v>
                </c:pt>
                <c:pt idx="71">
                  <c:v>1</c:v>
                </c:pt>
                <c:pt idx="72">
                  <c:v>2</c:v>
                </c:pt>
                <c:pt idx="73">
                  <c:v>1</c:v>
                </c:pt>
                <c:pt idx="74">
                  <c:v>0</c:v>
                </c:pt>
                <c:pt idx="75">
                  <c:v>2</c:v>
                </c:pt>
                <c:pt idx="76">
                  <c:v>0</c:v>
                </c:pt>
                <c:pt idx="77">
                  <c:v>2</c:v>
                </c:pt>
                <c:pt idx="78">
                  <c:v>0</c:v>
                </c:pt>
                <c:pt idx="79">
                  <c:v>0</c:v>
                </c:pt>
                <c:pt idx="80">
                  <c:v>0</c:v>
                </c:pt>
                <c:pt idx="81">
                  <c:v>0</c:v>
                </c:pt>
                <c:pt idx="82">
                  <c:v>0</c:v>
                </c:pt>
                <c:pt idx="83">
                  <c:v>0</c:v>
                </c:pt>
                <c:pt idx="84">
                  <c:v>0</c:v>
                </c:pt>
                <c:pt idx="85">
                  <c:v>0</c:v>
                </c:pt>
                <c:pt idx="86">
                  <c:v>0</c:v>
                </c:pt>
                <c:pt idx="87">
                  <c:v>1</c:v>
                </c:pt>
                <c:pt idx="88">
                  <c:v>0</c:v>
                </c:pt>
                <c:pt idx="89">
                  <c:v>0</c:v>
                </c:pt>
                <c:pt idx="90">
                  <c:v>0</c:v>
                </c:pt>
                <c:pt idx="91">
                  <c:v>0</c:v>
                </c:pt>
                <c:pt idx="92">
                  <c:v>0</c:v>
                </c:pt>
                <c:pt idx="93">
                  <c:v>0</c:v>
                </c:pt>
                <c:pt idx="94">
                  <c:v>0</c:v>
                </c:pt>
                <c:pt idx="95">
                  <c:v>0</c:v>
                </c:pt>
              </c:numCache>
            </c:numRef>
          </c:val>
          <c:smooth val="0"/>
          <c:extLst>
            <c:ext xmlns:c16="http://schemas.microsoft.com/office/drawing/2014/chart" uri="{C3380CC4-5D6E-409C-BE32-E72D297353CC}">
              <c16:uniqueId val="{00000003-F63B-4798-B903-EB39DCA394DC}"/>
            </c:ext>
          </c:extLst>
        </c:ser>
        <c:ser>
          <c:idx val="4"/>
          <c:order val="4"/>
          <c:tx>
            <c:strRef>
              <c:f>config!$AD$9</c:f>
              <c:strCache>
                <c:ptCount val="1"/>
                <c:pt idx="0">
                  <c:v>Sat 06 Aug</c:v>
                </c:pt>
              </c:strCache>
            </c:strRef>
          </c:tx>
          <c:spPr>
            <a:ln w="12700" cap="rnd">
              <a:solidFill>
                <a:schemeClr val="accent1"/>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'DIR1'!$B$443:$B$538</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1</c:v>
                </c:pt>
                <c:pt idx="34">
                  <c:v>0</c:v>
                </c:pt>
                <c:pt idx="35">
                  <c:v>0</c:v>
                </c:pt>
                <c:pt idx="36">
                  <c:v>1</c:v>
                </c:pt>
                <c:pt idx="37">
                  <c:v>1</c:v>
                </c:pt>
                <c:pt idx="38">
                  <c:v>1</c:v>
                </c:pt>
                <c:pt idx="39">
                  <c:v>4</c:v>
                </c:pt>
                <c:pt idx="40">
                  <c:v>0</c:v>
                </c:pt>
                <c:pt idx="41">
                  <c:v>1</c:v>
                </c:pt>
                <c:pt idx="42">
                  <c:v>0</c:v>
                </c:pt>
                <c:pt idx="43">
                  <c:v>1</c:v>
                </c:pt>
                <c:pt idx="44">
                  <c:v>0</c:v>
                </c:pt>
                <c:pt idx="45">
                  <c:v>3</c:v>
                </c:pt>
                <c:pt idx="46">
                  <c:v>1</c:v>
                </c:pt>
                <c:pt idx="47">
                  <c:v>1</c:v>
                </c:pt>
                <c:pt idx="48">
                  <c:v>2</c:v>
                </c:pt>
                <c:pt idx="49">
                  <c:v>5</c:v>
                </c:pt>
                <c:pt idx="50">
                  <c:v>0</c:v>
                </c:pt>
                <c:pt idx="51">
                  <c:v>2</c:v>
                </c:pt>
                <c:pt idx="52">
                  <c:v>4</c:v>
                </c:pt>
                <c:pt idx="53">
                  <c:v>1</c:v>
                </c:pt>
                <c:pt idx="54">
                  <c:v>2</c:v>
                </c:pt>
                <c:pt idx="55">
                  <c:v>3</c:v>
                </c:pt>
                <c:pt idx="56">
                  <c:v>3</c:v>
                </c:pt>
                <c:pt idx="57">
                  <c:v>2</c:v>
                </c:pt>
                <c:pt idx="58">
                  <c:v>1</c:v>
                </c:pt>
                <c:pt idx="59">
                  <c:v>1</c:v>
                </c:pt>
                <c:pt idx="60">
                  <c:v>1</c:v>
                </c:pt>
                <c:pt idx="61">
                  <c:v>2</c:v>
                </c:pt>
                <c:pt idx="62">
                  <c:v>0</c:v>
                </c:pt>
                <c:pt idx="63">
                  <c:v>2</c:v>
                </c:pt>
                <c:pt idx="64">
                  <c:v>1</c:v>
                </c:pt>
                <c:pt idx="65">
                  <c:v>1</c:v>
                </c:pt>
                <c:pt idx="66">
                  <c:v>0</c:v>
                </c:pt>
                <c:pt idx="67">
                  <c:v>1</c:v>
                </c:pt>
                <c:pt idx="68">
                  <c:v>2</c:v>
                </c:pt>
                <c:pt idx="69">
                  <c:v>1</c:v>
                </c:pt>
                <c:pt idx="70">
                  <c:v>1</c:v>
                </c:pt>
                <c:pt idx="71">
                  <c:v>1</c:v>
                </c:pt>
                <c:pt idx="72">
                  <c:v>0</c:v>
                </c:pt>
                <c:pt idx="73">
                  <c:v>0</c:v>
                </c:pt>
                <c:pt idx="74">
                  <c:v>0</c:v>
                </c:pt>
                <c:pt idx="75">
                  <c:v>0</c:v>
                </c:pt>
                <c:pt idx="76">
                  <c:v>0</c:v>
                </c:pt>
                <c:pt idx="77">
                  <c:v>1</c:v>
                </c:pt>
                <c:pt idx="78">
                  <c:v>0</c:v>
                </c:pt>
                <c:pt idx="79">
                  <c:v>2</c:v>
                </c:pt>
                <c:pt idx="80">
                  <c:v>0</c:v>
                </c:pt>
                <c:pt idx="81">
                  <c:v>0</c:v>
                </c:pt>
                <c:pt idx="82">
                  <c:v>1</c:v>
                </c:pt>
                <c:pt idx="83">
                  <c:v>1</c:v>
                </c:pt>
                <c:pt idx="84">
                  <c:v>0</c:v>
                </c:pt>
                <c:pt idx="85">
                  <c:v>0</c:v>
                </c:pt>
                <c:pt idx="86">
                  <c:v>0</c:v>
                </c:pt>
                <c:pt idx="87">
                  <c:v>0</c:v>
                </c:pt>
                <c:pt idx="88">
                  <c:v>0</c:v>
                </c:pt>
                <c:pt idx="89">
                  <c:v>0</c:v>
                </c:pt>
                <c:pt idx="90">
                  <c:v>0</c:v>
                </c:pt>
                <c:pt idx="91">
                  <c:v>0</c:v>
                </c:pt>
                <c:pt idx="92">
                  <c:v>0</c:v>
                </c:pt>
                <c:pt idx="93">
                  <c:v>0</c:v>
                </c:pt>
                <c:pt idx="94">
                  <c:v>0</c:v>
                </c:pt>
                <c:pt idx="95">
                  <c:v>0</c:v>
                </c:pt>
              </c:numCache>
            </c:numRef>
          </c:val>
          <c:smooth val="0"/>
          <c:extLst>
            <c:ext xmlns:c16="http://schemas.microsoft.com/office/drawing/2014/chart" uri="{C3380CC4-5D6E-409C-BE32-E72D297353CC}">
              <c16:uniqueId val="{00000004-F63B-4798-B903-EB39DCA394DC}"/>
            </c:ext>
          </c:extLst>
        </c:ser>
        <c:ser>
          <c:idx val="5"/>
          <c:order val="5"/>
          <c:tx>
            <c:strRef>
              <c:f>config!$AD$10</c:f>
              <c:strCache>
                <c:ptCount val="1"/>
                <c:pt idx="0">
                  <c:v>Sun 07 Aug</c:v>
                </c:pt>
              </c:strCache>
            </c:strRef>
          </c:tx>
          <c:spPr>
            <a:ln w="12700" cap="rnd">
              <a:solidFill>
                <a:schemeClr val="accent1"/>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'DIR1'!$B$550:$B$645</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c:v>
                </c:pt>
                <c:pt idx="31">
                  <c:v>0</c:v>
                </c:pt>
                <c:pt idx="32">
                  <c:v>0</c:v>
                </c:pt>
                <c:pt idx="33">
                  <c:v>1</c:v>
                </c:pt>
                <c:pt idx="34">
                  <c:v>0</c:v>
                </c:pt>
                <c:pt idx="35">
                  <c:v>0</c:v>
                </c:pt>
                <c:pt idx="36">
                  <c:v>0</c:v>
                </c:pt>
                <c:pt idx="37">
                  <c:v>0</c:v>
                </c:pt>
                <c:pt idx="38">
                  <c:v>0</c:v>
                </c:pt>
                <c:pt idx="39">
                  <c:v>1</c:v>
                </c:pt>
                <c:pt idx="40">
                  <c:v>0</c:v>
                </c:pt>
                <c:pt idx="41">
                  <c:v>0</c:v>
                </c:pt>
                <c:pt idx="42">
                  <c:v>0</c:v>
                </c:pt>
                <c:pt idx="43">
                  <c:v>1</c:v>
                </c:pt>
                <c:pt idx="44">
                  <c:v>0</c:v>
                </c:pt>
                <c:pt idx="45">
                  <c:v>0</c:v>
                </c:pt>
                <c:pt idx="46">
                  <c:v>1</c:v>
                </c:pt>
                <c:pt idx="47">
                  <c:v>0</c:v>
                </c:pt>
                <c:pt idx="48">
                  <c:v>4</c:v>
                </c:pt>
                <c:pt idx="49">
                  <c:v>2</c:v>
                </c:pt>
                <c:pt idx="50">
                  <c:v>1</c:v>
                </c:pt>
                <c:pt idx="51">
                  <c:v>1</c:v>
                </c:pt>
                <c:pt idx="52">
                  <c:v>1</c:v>
                </c:pt>
                <c:pt idx="53">
                  <c:v>1</c:v>
                </c:pt>
                <c:pt idx="54">
                  <c:v>1</c:v>
                </c:pt>
                <c:pt idx="55">
                  <c:v>2</c:v>
                </c:pt>
                <c:pt idx="56">
                  <c:v>0</c:v>
                </c:pt>
                <c:pt idx="57">
                  <c:v>2</c:v>
                </c:pt>
                <c:pt idx="58">
                  <c:v>1</c:v>
                </c:pt>
                <c:pt idx="59">
                  <c:v>1</c:v>
                </c:pt>
                <c:pt idx="60">
                  <c:v>1</c:v>
                </c:pt>
                <c:pt idx="61">
                  <c:v>0</c:v>
                </c:pt>
                <c:pt idx="62">
                  <c:v>0</c:v>
                </c:pt>
                <c:pt idx="63">
                  <c:v>0</c:v>
                </c:pt>
                <c:pt idx="64">
                  <c:v>0</c:v>
                </c:pt>
                <c:pt idx="65">
                  <c:v>3</c:v>
                </c:pt>
                <c:pt idx="66">
                  <c:v>2</c:v>
                </c:pt>
                <c:pt idx="67">
                  <c:v>1</c:v>
                </c:pt>
                <c:pt idx="68">
                  <c:v>0</c:v>
                </c:pt>
                <c:pt idx="69">
                  <c:v>0</c:v>
                </c:pt>
                <c:pt idx="70">
                  <c:v>2</c:v>
                </c:pt>
                <c:pt idx="71">
                  <c:v>0</c:v>
                </c:pt>
                <c:pt idx="72">
                  <c:v>1</c:v>
                </c:pt>
                <c:pt idx="73">
                  <c:v>0</c:v>
                </c:pt>
                <c:pt idx="74">
                  <c:v>0</c:v>
                </c:pt>
                <c:pt idx="75">
                  <c:v>0</c:v>
                </c:pt>
                <c:pt idx="76">
                  <c:v>0</c:v>
                </c:pt>
                <c:pt idx="77">
                  <c:v>1</c:v>
                </c:pt>
                <c:pt idx="78">
                  <c:v>0</c:v>
                </c:pt>
                <c:pt idx="79">
                  <c:v>0</c:v>
                </c:pt>
                <c:pt idx="80">
                  <c:v>0</c:v>
                </c:pt>
                <c:pt idx="81">
                  <c:v>0</c:v>
                </c:pt>
                <c:pt idx="82">
                  <c:v>1</c:v>
                </c:pt>
                <c:pt idx="83">
                  <c:v>0</c:v>
                </c:pt>
                <c:pt idx="84">
                  <c:v>0</c:v>
                </c:pt>
                <c:pt idx="85">
                  <c:v>0</c:v>
                </c:pt>
                <c:pt idx="86">
                  <c:v>0</c:v>
                </c:pt>
                <c:pt idx="87">
                  <c:v>1</c:v>
                </c:pt>
                <c:pt idx="88">
                  <c:v>0</c:v>
                </c:pt>
                <c:pt idx="89">
                  <c:v>0</c:v>
                </c:pt>
                <c:pt idx="90">
                  <c:v>0</c:v>
                </c:pt>
                <c:pt idx="91">
                  <c:v>0</c:v>
                </c:pt>
                <c:pt idx="92">
                  <c:v>0</c:v>
                </c:pt>
                <c:pt idx="93">
                  <c:v>0</c:v>
                </c:pt>
                <c:pt idx="94">
                  <c:v>0</c:v>
                </c:pt>
                <c:pt idx="95">
                  <c:v>0</c:v>
                </c:pt>
              </c:numCache>
            </c:numRef>
          </c:val>
          <c:smooth val="0"/>
          <c:extLst>
            <c:ext xmlns:c16="http://schemas.microsoft.com/office/drawing/2014/chart" uri="{C3380CC4-5D6E-409C-BE32-E72D297353CC}">
              <c16:uniqueId val="{00000005-F63B-4798-B903-EB39DCA394DC}"/>
            </c:ext>
          </c:extLst>
        </c:ser>
        <c:ser>
          <c:idx val="6"/>
          <c:order val="6"/>
          <c:tx>
            <c:strRef>
              <c:f>config!$AD$11</c:f>
              <c:strCache>
                <c:ptCount val="1"/>
                <c:pt idx="0">
                  <c:v>Mon 08 Aug</c:v>
                </c:pt>
              </c:strCache>
            </c:strRef>
          </c:tx>
          <c:spPr>
            <a:ln w="12700" cap="rnd">
              <a:solidFill>
                <a:schemeClr val="accent1"/>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'DIR1'!$B$657:$B$752</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c:v>
                </c:pt>
                <c:pt idx="20">
                  <c:v>0</c:v>
                </c:pt>
                <c:pt idx="21">
                  <c:v>0</c:v>
                </c:pt>
                <c:pt idx="22">
                  <c:v>0</c:v>
                </c:pt>
                <c:pt idx="23">
                  <c:v>0</c:v>
                </c:pt>
                <c:pt idx="24">
                  <c:v>0</c:v>
                </c:pt>
                <c:pt idx="25">
                  <c:v>0</c:v>
                </c:pt>
                <c:pt idx="26">
                  <c:v>0</c:v>
                </c:pt>
                <c:pt idx="27">
                  <c:v>0</c:v>
                </c:pt>
                <c:pt idx="28">
                  <c:v>0</c:v>
                </c:pt>
                <c:pt idx="29">
                  <c:v>1</c:v>
                </c:pt>
                <c:pt idx="30">
                  <c:v>1</c:v>
                </c:pt>
                <c:pt idx="31">
                  <c:v>0</c:v>
                </c:pt>
                <c:pt idx="32">
                  <c:v>0</c:v>
                </c:pt>
                <c:pt idx="33">
                  <c:v>2</c:v>
                </c:pt>
                <c:pt idx="34">
                  <c:v>0</c:v>
                </c:pt>
                <c:pt idx="35">
                  <c:v>1</c:v>
                </c:pt>
                <c:pt idx="36">
                  <c:v>0</c:v>
                </c:pt>
                <c:pt idx="37">
                  <c:v>0</c:v>
                </c:pt>
                <c:pt idx="38">
                  <c:v>0</c:v>
                </c:pt>
                <c:pt idx="39">
                  <c:v>0</c:v>
                </c:pt>
                <c:pt idx="40">
                  <c:v>0</c:v>
                </c:pt>
                <c:pt idx="41">
                  <c:v>1</c:v>
                </c:pt>
                <c:pt idx="42">
                  <c:v>0</c:v>
                </c:pt>
                <c:pt idx="43">
                  <c:v>2</c:v>
                </c:pt>
                <c:pt idx="44">
                  <c:v>1</c:v>
                </c:pt>
                <c:pt idx="45">
                  <c:v>2</c:v>
                </c:pt>
                <c:pt idx="46">
                  <c:v>1</c:v>
                </c:pt>
                <c:pt idx="47">
                  <c:v>2</c:v>
                </c:pt>
                <c:pt idx="48">
                  <c:v>2</c:v>
                </c:pt>
                <c:pt idx="49">
                  <c:v>1</c:v>
                </c:pt>
                <c:pt idx="50">
                  <c:v>1</c:v>
                </c:pt>
                <c:pt idx="51">
                  <c:v>3</c:v>
                </c:pt>
                <c:pt idx="52">
                  <c:v>1</c:v>
                </c:pt>
                <c:pt idx="53">
                  <c:v>0</c:v>
                </c:pt>
                <c:pt idx="54">
                  <c:v>2</c:v>
                </c:pt>
                <c:pt idx="55">
                  <c:v>3</c:v>
                </c:pt>
                <c:pt idx="56">
                  <c:v>1</c:v>
                </c:pt>
                <c:pt idx="57">
                  <c:v>3</c:v>
                </c:pt>
                <c:pt idx="58">
                  <c:v>0</c:v>
                </c:pt>
                <c:pt idx="59">
                  <c:v>0</c:v>
                </c:pt>
                <c:pt idx="60">
                  <c:v>1</c:v>
                </c:pt>
                <c:pt idx="61">
                  <c:v>2</c:v>
                </c:pt>
                <c:pt idx="62">
                  <c:v>1</c:v>
                </c:pt>
                <c:pt idx="63">
                  <c:v>1</c:v>
                </c:pt>
                <c:pt idx="64">
                  <c:v>1</c:v>
                </c:pt>
                <c:pt idx="65">
                  <c:v>0</c:v>
                </c:pt>
                <c:pt idx="66">
                  <c:v>1</c:v>
                </c:pt>
                <c:pt idx="67">
                  <c:v>1</c:v>
                </c:pt>
                <c:pt idx="68">
                  <c:v>5</c:v>
                </c:pt>
                <c:pt idx="69">
                  <c:v>1</c:v>
                </c:pt>
                <c:pt idx="70">
                  <c:v>0</c:v>
                </c:pt>
                <c:pt idx="71">
                  <c:v>0</c:v>
                </c:pt>
                <c:pt idx="72">
                  <c:v>2</c:v>
                </c:pt>
                <c:pt idx="73">
                  <c:v>0</c:v>
                </c:pt>
                <c:pt idx="74">
                  <c:v>0</c:v>
                </c:pt>
                <c:pt idx="75">
                  <c:v>0</c:v>
                </c:pt>
                <c:pt idx="76">
                  <c:v>2</c:v>
                </c:pt>
                <c:pt idx="77">
                  <c:v>1</c:v>
                </c:pt>
                <c:pt idx="78">
                  <c:v>0</c:v>
                </c:pt>
                <c:pt idx="79">
                  <c:v>0</c:v>
                </c:pt>
                <c:pt idx="80">
                  <c:v>0</c:v>
                </c:pt>
                <c:pt idx="81">
                  <c:v>1</c:v>
                </c:pt>
                <c:pt idx="82">
                  <c:v>0</c:v>
                </c:pt>
                <c:pt idx="83">
                  <c:v>1</c:v>
                </c:pt>
                <c:pt idx="84">
                  <c:v>1</c:v>
                </c:pt>
                <c:pt idx="85">
                  <c:v>0</c:v>
                </c:pt>
                <c:pt idx="86">
                  <c:v>0</c:v>
                </c:pt>
                <c:pt idx="87">
                  <c:v>0</c:v>
                </c:pt>
                <c:pt idx="88">
                  <c:v>0</c:v>
                </c:pt>
                <c:pt idx="89">
                  <c:v>0</c:v>
                </c:pt>
                <c:pt idx="90">
                  <c:v>0</c:v>
                </c:pt>
                <c:pt idx="91">
                  <c:v>0</c:v>
                </c:pt>
                <c:pt idx="92">
                  <c:v>0</c:v>
                </c:pt>
                <c:pt idx="93">
                  <c:v>0</c:v>
                </c:pt>
                <c:pt idx="94">
                  <c:v>0</c:v>
                </c:pt>
                <c:pt idx="95">
                  <c:v>0</c:v>
                </c:pt>
              </c:numCache>
            </c:numRef>
          </c:val>
          <c:smooth val="0"/>
          <c:extLst>
            <c:ext xmlns:c16="http://schemas.microsoft.com/office/drawing/2014/chart" uri="{C3380CC4-5D6E-409C-BE32-E72D297353CC}">
              <c16:uniqueId val="{00000006-F63B-4798-B903-EB39DCA394DC}"/>
            </c:ext>
          </c:extLst>
        </c:ser>
        <c:dLbls>
          <c:showLegendKey val="0"/>
          <c:showVal val="0"/>
          <c:showCatName val="0"/>
          <c:showSerName val="0"/>
          <c:showPercent val="0"/>
          <c:showBubbleSize val="0"/>
        </c:dLbls>
        <c:marker val="1"/>
        <c:smooth val="0"/>
        <c:axId val="-1626838416"/>
        <c:axId val="-1626839504"/>
      </c:lineChart>
      <c:lineChart>
        <c:grouping val="standard"/>
        <c:varyColors val="0"/>
        <c:ser>
          <c:idx val="7"/>
          <c:order val="7"/>
          <c:tx>
            <c:strRef>
              <c:f>'DIR1'!$BW$10</c:f>
              <c:strCache>
                <c:ptCount val="1"/>
                <c:pt idx="0">
                  <c:v>85%</c:v>
                </c:pt>
              </c:strCache>
            </c:strRef>
          </c:tx>
          <c:spPr>
            <a:ln w="25400" cap="rnd">
              <a:solidFill>
                <a:schemeClr val="tx1"/>
              </a:solidFill>
              <a:prstDash val="sysDash"/>
              <a:round/>
            </a:ln>
            <a:effectLst/>
          </c:spPr>
          <c:marker>
            <c:symbol val="none"/>
          </c:marker>
          <c:val>
            <c:numRef>
              <c:f>'DIR1'!$BW$11:$BW$106</c:f>
              <c:numCache>
                <c:formatCode>0.0</c:formatCode>
                <c:ptCount val="9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numCache>
            </c:numRef>
          </c:val>
          <c:smooth val="0"/>
          <c:extLst>
            <c:ext xmlns:c16="http://schemas.microsoft.com/office/drawing/2014/chart" uri="{C3380CC4-5D6E-409C-BE32-E72D297353CC}">
              <c16:uniqueId val="{00000007-F63B-4798-B903-EB39DCA394DC}"/>
            </c:ext>
          </c:extLst>
        </c:ser>
        <c:ser>
          <c:idx val="8"/>
          <c:order val="8"/>
          <c:tx>
            <c:strRef>
              <c:f>'DIR1'!$BX$10</c:f>
              <c:strCache>
                <c:ptCount val="1"/>
                <c:pt idx="0">
                  <c:v>PSL</c:v>
                </c:pt>
              </c:strCache>
            </c:strRef>
          </c:tx>
          <c:spPr>
            <a:ln w="25400" cap="rnd">
              <a:solidFill>
                <a:srgbClr val="C00000"/>
              </a:solidFill>
              <a:prstDash val="sysDash"/>
              <a:round/>
            </a:ln>
            <a:effectLst/>
          </c:spPr>
          <c:marker>
            <c:symbol val="none"/>
          </c:marker>
          <c:val>
            <c:numRef>
              <c:f>'DIR1'!$BX$11:$BX$106</c:f>
              <c:numCache>
                <c:formatCode>General</c:formatCode>
                <c:ptCount val="96"/>
                <c:pt idx="0">
                  <c:v>60</c:v>
                </c:pt>
                <c:pt idx="1">
                  <c:v>60</c:v>
                </c:pt>
                <c:pt idx="2">
                  <c:v>60</c:v>
                </c:pt>
                <c:pt idx="3">
                  <c:v>60</c:v>
                </c:pt>
                <c:pt idx="4">
                  <c:v>60</c:v>
                </c:pt>
                <c:pt idx="5">
                  <c:v>60</c:v>
                </c:pt>
                <c:pt idx="6">
                  <c:v>60</c:v>
                </c:pt>
                <c:pt idx="7">
                  <c:v>60</c:v>
                </c:pt>
                <c:pt idx="8">
                  <c:v>60</c:v>
                </c:pt>
                <c:pt idx="9">
                  <c:v>60</c:v>
                </c:pt>
                <c:pt idx="10">
                  <c:v>60</c:v>
                </c:pt>
                <c:pt idx="11">
                  <c:v>60</c:v>
                </c:pt>
                <c:pt idx="12">
                  <c:v>60</c:v>
                </c:pt>
                <c:pt idx="13">
                  <c:v>60</c:v>
                </c:pt>
                <c:pt idx="14">
                  <c:v>60</c:v>
                </c:pt>
                <c:pt idx="15">
                  <c:v>60</c:v>
                </c:pt>
                <c:pt idx="16">
                  <c:v>60</c:v>
                </c:pt>
                <c:pt idx="17">
                  <c:v>60</c:v>
                </c:pt>
                <c:pt idx="18">
                  <c:v>60</c:v>
                </c:pt>
                <c:pt idx="19">
                  <c:v>60</c:v>
                </c:pt>
                <c:pt idx="20">
                  <c:v>60</c:v>
                </c:pt>
                <c:pt idx="21">
                  <c:v>60</c:v>
                </c:pt>
                <c:pt idx="22">
                  <c:v>60</c:v>
                </c:pt>
                <c:pt idx="23">
                  <c:v>60</c:v>
                </c:pt>
                <c:pt idx="24">
                  <c:v>60</c:v>
                </c:pt>
                <c:pt idx="25">
                  <c:v>60</c:v>
                </c:pt>
                <c:pt idx="26">
                  <c:v>60</c:v>
                </c:pt>
                <c:pt idx="27">
                  <c:v>60</c:v>
                </c:pt>
                <c:pt idx="28">
                  <c:v>60</c:v>
                </c:pt>
                <c:pt idx="29">
                  <c:v>60</c:v>
                </c:pt>
                <c:pt idx="30">
                  <c:v>60</c:v>
                </c:pt>
                <c:pt idx="31">
                  <c:v>60</c:v>
                </c:pt>
                <c:pt idx="32">
                  <c:v>60</c:v>
                </c:pt>
                <c:pt idx="33">
                  <c:v>60</c:v>
                </c:pt>
                <c:pt idx="34">
                  <c:v>60</c:v>
                </c:pt>
                <c:pt idx="35">
                  <c:v>60</c:v>
                </c:pt>
                <c:pt idx="36">
                  <c:v>60</c:v>
                </c:pt>
                <c:pt idx="37">
                  <c:v>60</c:v>
                </c:pt>
                <c:pt idx="38">
                  <c:v>60</c:v>
                </c:pt>
                <c:pt idx="39">
                  <c:v>60</c:v>
                </c:pt>
                <c:pt idx="40">
                  <c:v>60</c:v>
                </c:pt>
                <c:pt idx="41">
                  <c:v>60</c:v>
                </c:pt>
                <c:pt idx="42">
                  <c:v>60</c:v>
                </c:pt>
                <c:pt idx="43">
                  <c:v>60</c:v>
                </c:pt>
                <c:pt idx="44">
                  <c:v>60</c:v>
                </c:pt>
                <c:pt idx="45">
                  <c:v>60</c:v>
                </c:pt>
                <c:pt idx="46">
                  <c:v>60</c:v>
                </c:pt>
                <c:pt idx="47">
                  <c:v>60</c:v>
                </c:pt>
                <c:pt idx="48">
                  <c:v>60</c:v>
                </c:pt>
                <c:pt idx="49">
                  <c:v>60</c:v>
                </c:pt>
                <c:pt idx="50">
                  <c:v>60</c:v>
                </c:pt>
                <c:pt idx="51">
                  <c:v>60</c:v>
                </c:pt>
                <c:pt idx="52">
                  <c:v>60</c:v>
                </c:pt>
                <c:pt idx="53">
                  <c:v>60</c:v>
                </c:pt>
                <c:pt idx="54">
                  <c:v>60</c:v>
                </c:pt>
                <c:pt idx="55">
                  <c:v>60</c:v>
                </c:pt>
                <c:pt idx="56">
                  <c:v>60</c:v>
                </c:pt>
                <c:pt idx="57">
                  <c:v>60</c:v>
                </c:pt>
                <c:pt idx="58">
                  <c:v>60</c:v>
                </c:pt>
                <c:pt idx="59">
                  <c:v>60</c:v>
                </c:pt>
                <c:pt idx="60">
                  <c:v>60</c:v>
                </c:pt>
                <c:pt idx="61">
                  <c:v>60</c:v>
                </c:pt>
                <c:pt idx="62">
                  <c:v>60</c:v>
                </c:pt>
                <c:pt idx="63">
                  <c:v>60</c:v>
                </c:pt>
                <c:pt idx="64">
                  <c:v>60</c:v>
                </c:pt>
                <c:pt idx="65">
                  <c:v>60</c:v>
                </c:pt>
                <c:pt idx="66">
                  <c:v>60</c:v>
                </c:pt>
                <c:pt idx="67">
                  <c:v>60</c:v>
                </c:pt>
                <c:pt idx="68">
                  <c:v>60</c:v>
                </c:pt>
                <c:pt idx="69">
                  <c:v>60</c:v>
                </c:pt>
                <c:pt idx="70">
                  <c:v>60</c:v>
                </c:pt>
                <c:pt idx="71">
                  <c:v>60</c:v>
                </c:pt>
                <c:pt idx="72">
                  <c:v>60</c:v>
                </c:pt>
                <c:pt idx="73">
                  <c:v>60</c:v>
                </c:pt>
                <c:pt idx="74">
                  <c:v>60</c:v>
                </c:pt>
                <c:pt idx="75">
                  <c:v>60</c:v>
                </c:pt>
                <c:pt idx="76">
                  <c:v>60</c:v>
                </c:pt>
                <c:pt idx="77">
                  <c:v>60</c:v>
                </c:pt>
                <c:pt idx="78">
                  <c:v>60</c:v>
                </c:pt>
                <c:pt idx="79">
                  <c:v>60</c:v>
                </c:pt>
                <c:pt idx="80">
                  <c:v>60</c:v>
                </c:pt>
                <c:pt idx="81">
                  <c:v>60</c:v>
                </c:pt>
                <c:pt idx="82">
                  <c:v>60</c:v>
                </c:pt>
                <c:pt idx="83">
                  <c:v>60</c:v>
                </c:pt>
                <c:pt idx="84">
                  <c:v>60</c:v>
                </c:pt>
                <c:pt idx="85">
                  <c:v>60</c:v>
                </c:pt>
                <c:pt idx="86">
                  <c:v>60</c:v>
                </c:pt>
                <c:pt idx="87">
                  <c:v>60</c:v>
                </c:pt>
                <c:pt idx="88">
                  <c:v>60</c:v>
                </c:pt>
                <c:pt idx="89">
                  <c:v>60</c:v>
                </c:pt>
                <c:pt idx="90">
                  <c:v>60</c:v>
                </c:pt>
                <c:pt idx="91">
                  <c:v>60</c:v>
                </c:pt>
                <c:pt idx="92">
                  <c:v>60</c:v>
                </c:pt>
                <c:pt idx="93">
                  <c:v>60</c:v>
                </c:pt>
                <c:pt idx="94">
                  <c:v>60</c:v>
                </c:pt>
                <c:pt idx="95">
                  <c:v>60</c:v>
                </c:pt>
              </c:numCache>
            </c:numRef>
          </c:val>
          <c:smooth val="0"/>
          <c:extLst>
            <c:ext xmlns:c16="http://schemas.microsoft.com/office/drawing/2014/chart" uri="{C3380CC4-5D6E-409C-BE32-E72D297353CC}">
              <c16:uniqueId val="{00000008-F63B-4798-B903-EB39DCA394DC}"/>
            </c:ext>
          </c:extLst>
        </c:ser>
        <c:ser>
          <c:idx val="9"/>
          <c:order val="9"/>
          <c:tx>
            <c:strRef>
              <c:f>'DIR1'!$BV$10</c:f>
              <c:strCache>
                <c:ptCount val="1"/>
                <c:pt idx="0">
                  <c:v>AVG SPD</c:v>
                </c:pt>
              </c:strCache>
            </c:strRef>
          </c:tx>
          <c:spPr>
            <a:ln w="25400" cap="rnd">
              <a:solidFill>
                <a:srgbClr val="C00000"/>
              </a:solidFill>
              <a:round/>
            </a:ln>
            <a:effectLst/>
          </c:spPr>
          <c:marker>
            <c:symbol val="none"/>
          </c:marker>
          <c:val>
            <c:numRef>
              <c:f>'DIR1'!$BV$11:$BV$106</c:f>
              <c:numCache>
                <c:formatCode>0.0</c:formatCode>
                <c:ptCount val="9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19.850000000000001</c:v>
                </c:pt>
                <c:pt idx="20">
                  <c:v>#N/A</c:v>
                </c:pt>
                <c:pt idx="21">
                  <c:v>#N/A</c:v>
                </c:pt>
                <c:pt idx="22">
                  <c:v>#N/A</c:v>
                </c:pt>
                <c:pt idx="23">
                  <c:v>#N/A</c:v>
                </c:pt>
                <c:pt idx="24">
                  <c:v>#N/A</c:v>
                </c:pt>
                <c:pt idx="25">
                  <c:v>#N/A</c:v>
                </c:pt>
                <c:pt idx="26">
                  <c:v>#N/A</c:v>
                </c:pt>
                <c:pt idx="27">
                  <c:v>#N/A</c:v>
                </c:pt>
                <c:pt idx="28">
                  <c:v>23.5</c:v>
                </c:pt>
                <c:pt idx="29">
                  <c:v>18.133333333333336</c:v>
                </c:pt>
                <c:pt idx="30">
                  <c:v>22.299999999999997</c:v>
                </c:pt>
                <c:pt idx="31">
                  <c:v>14.6</c:v>
                </c:pt>
                <c:pt idx="32">
                  <c:v>18.733333333333334</c:v>
                </c:pt>
                <c:pt idx="33">
                  <c:v>18.171428571428571</c:v>
                </c:pt>
                <c:pt idx="34">
                  <c:v>19.5</c:v>
                </c:pt>
                <c:pt idx="35">
                  <c:v>13.850000000000001</c:v>
                </c:pt>
                <c:pt idx="36">
                  <c:v>16.100000000000001</c:v>
                </c:pt>
                <c:pt idx="37">
                  <c:v>15.9</c:v>
                </c:pt>
                <c:pt idx="38">
                  <c:v>15.875</c:v>
                </c:pt>
                <c:pt idx="39">
                  <c:v>13.55</c:v>
                </c:pt>
                <c:pt idx="40">
                  <c:v>15.6</c:v>
                </c:pt>
                <c:pt idx="41">
                  <c:v>13.166666666666666</c:v>
                </c:pt>
                <c:pt idx="42">
                  <c:v>13.6</c:v>
                </c:pt>
                <c:pt idx="43">
                  <c:v>15.857142857142858</c:v>
                </c:pt>
                <c:pt idx="44">
                  <c:v>16.233333333333334</c:v>
                </c:pt>
                <c:pt idx="45">
                  <c:v>16.75</c:v>
                </c:pt>
                <c:pt idx="46">
                  <c:v>18.05</c:v>
                </c:pt>
                <c:pt idx="47">
                  <c:v>17.399999999999999</c:v>
                </c:pt>
                <c:pt idx="48">
                  <c:v>14.333333333333336</c:v>
                </c:pt>
                <c:pt idx="49">
                  <c:v>14.357142857142858</c:v>
                </c:pt>
                <c:pt idx="50">
                  <c:v>17.119999999999997</c:v>
                </c:pt>
                <c:pt idx="51">
                  <c:v>18.214285714285715</c:v>
                </c:pt>
                <c:pt idx="52">
                  <c:v>18</c:v>
                </c:pt>
                <c:pt idx="53">
                  <c:v>15.4</c:v>
                </c:pt>
                <c:pt idx="54">
                  <c:v>18.716666666666669</c:v>
                </c:pt>
                <c:pt idx="55">
                  <c:v>17.95</c:v>
                </c:pt>
                <c:pt idx="56">
                  <c:v>17.466666666666665</c:v>
                </c:pt>
                <c:pt idx="57">
                  <c:v>16.214285714285715</c:v>
                </c:pt>
                <c:pt idx="58">
                  <c:v>17.466666666666665</c:v>
                </c:pt>
                <c:pt idx="59">
                  <c:v>16.033333333333335</c:v>
                </c:pt>
                <c:pt idx="60">
                  <c:v>15.233333333333334</c:v>
                </c:pt>
                <c:pt idx="61">
                  <c:v>14.483333333333334</c:v>
                </c:pt>
                <c:pt idx="62">
                  <c:v>16.533333333333335</c:v>
                </c:pt>
                <c:pt idx="63">
                  <c:v>14.559999999999999</c:v>
                </c:pt>
                <c:pt idx="64">
                  <c:v>16.366666666666667</c:v>
                </c:pt>
                <c:pt idx="65">
                  <c:v>15.38</c:v>
                </c:pt>
                <c:pt idx="66">
                  <c:v>15.425000000000001</c:v>
                </c:pt>
                <c:pt idx="67">
                  <c:v>16.919999999999998</c:v>
                </c:pt>
                <c:pt idx="68">
                  <c:v>19.419999999999998</c:v>
                </c:pt>
                <c:pt idx="69">
                  <c:v>19.366666666666667</c:v>
                </c:pt>
                <c:pt idx="70">
                  <c:v>17.500000000000004</c:v>
                </c:pt>
                <c:pt idx="71">
                  <c:v>16.28</c:v>
                </c:pt>
                <c:pt idx="72">
                  <c:v>15.766666666666666</c:v>
                </c:pt>
                <c:pt idx="73">
                  <c:v>17.666666666666668</c:v>
                </c:pt>
                <c:pt idx="74">
                  <c:v>#N/A</c:v>
                </c:pt>
                <c:pt idx="75">
                  <c:v>12.5</c:v>
                </c:pt>
                <c:pt idx="76">
                  <c:v>14.9</c:v>
                </c:pt>
                <c:pt idx="77">
                  <c:v>13.979999999999999</c:v>
                </c:pt>
                <c:pt idx="78">
                  <c:v>15.5</c:v>
                </c:pt>
                <c:pt idx="79">
                  <c:v>16</c:v>
                </c:pt>
                <c:pt idx="80">
                  <c:v>#N/A</c:v>
                </c:pt>
                <c:pt idx="81">
                  <c:v>22.049999999999997</c:v>
                </c:pt>
                <c:pt idx="82">
                  <c:v>18.100000000000001</c:v>
                </c:pt>
                <c:pt idx="83">
                  <c:v>17.48</c:v>
                </c:pt>
                <c:pt idx="84">
                  <c:v>20</c:v>
                </c:pt>
                <c:pt idx="85">
                  <c:v>#N/A</c:v>
                </c:pt>
                <c:pt idx="86">
                  <c:v>17.899999999999999</c:v>
                </c:pt>
                <c:pt idx="87">
                  <c:v>18.966666666666665</c:v>
                </c:pt>
                <c:pt idx="88">
                  <c:v>#N/A</c:v>
                </c:pt>
                <c:pt idx="89">
                  <c:v>#N/A</c:v>
                </c:pt>
                <c:pt idx="90">
                  <c:v>#N/A</c:v>
                </c:pt>
                <c:pt idx="91">
                  <c:v>18.3</c:v>
                </c:pt>
                <c:pt idx="92">
                  <c:v>#N/A</c:v>
                </c:pt>
                <c:pt idx="93">
                  <c:v>#N/A</c:v>
                </c:pt>
                <c:pt idx="94">
                  <c:v>#N/A</c:v>
                </c:pt>
                <c:pt idx="95">
                  <c:v>#N/A</c:v>
                </c:pt>
              </c:numCache>
            </c:numRef>
          </c:val>
          <c:smooth val="0"/>
          <c:extLst>
            <c:ext xmlns:c16="http://schemas.microsoft.com/office/drawing/2014/chart" uri="{C3380CC4-5D6E-409C-BE32-E72D297353CC}">
              <c16:uniqueId val="{00000009-F63B-4798-B903-EB39DCA394DC}"/>
            </c:ext>
          </c:extLst>
        </c:ser>
        <c:dLbls>
          <c:showLegendKey val="0"/>
          <c:showVal val="0"/>
          <c:showCatName val="0"/>
          <c:showSerName val="0"/>
          <c:showPercent val="0"/>
          <c:showBubbleSize val="0"/>
        </c:dLbls>
        <c:marker val="1"/>
        <c:smooth val="0"/>
        <c:axId val="-1626828624"/>
        <c:axId val="-1626828080"/>
      </c:lineChart>
      <c:catAx>
        <c:axId val="-1626838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839504"/>
        <c:crosses val="autoZero"/>
        <c:auto val="1"/>
        <c:lblAlgn val="ctr"/>
        <c:lblOffset val="100"/>
        <c:noMultiLvlLbl val="0"/>
      </c:catAx>
      <c:valAx>
        <c:axId val="-1626839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accent1">
                    <a:lumMod val="75000"/>
                  </a:schemeClr>
                </a:solidFill>
                <a:latin typeface="+mn-lt"/>
                <a:ea typeface="+mn-ea"/>
                <a:cs typeface="+mn-cs"/>
              </a:defRPr>
            </a:pPr>
            <a:endParaRPr lang="en-US"/>
          </a:p>
        </c:txPr>
        <c:crossAx val="-1626838416"/>
        <c:crosses val="autoZero"/>
        <c:crossBetween val="between"/>
      </c:valAx>
      <c:valAx>
        <c:axId val="-162682808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rgbClr val="C00000"/>
                </a:solidFill>
                <a:latin typeface="+mn-lt"/>
                <a:ea typeface="+mn-ea"/>
                <a:cs typeface="+mn-cs"/>
              </a:defRPr>
            </a:pPr>
            <a:endParaRPr lang="en-US"/>
          </a:p>
        </c:txPr>
        <c:crossAx val="-1626828624"/>
        <c:crosses val="max"/>
        <c:crossBetween val="between"/>
      </c:valAx>
      <c:catAx>
        <c:axId val="-1626828624"/>
        <c:scaling>
          <c:orientation val="minMax"/>
        </c:scaling>
        <c:delete val="1"/>
        <c:axPos val="b"/>
        <c:majorTickMark val="out"/>
        <c:minorTickMark val="none"/>
        <c:tickLblPos val="nextTo"/>
        <c:crossAx val="-1626828080"/>
        <c:crosses val="autoZero"/>
        <c:auto val="1"/>
        <c:lblAlgn val="ctr"/>
        <c:lblOffset val="100"/>
        <c:noMultiLvlLbl val="0"/>
      </c:catAx>
      <c:spPr>
        <a:noFill/>
        <a:ln>
          <a:noFill/>
        </a:ln>
        <a:effectLst/>
      </c:spPr>
    </c:plotArea>
    <c:plotVisOnly val="0"/>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config!$AD$5</c:f>
              <c:strCache>
                <c:ptCount val="1"/>
                <c:pt idx="0">
                  <c:v>Tue 02 Aug</c:v>
                </c:pt>
              </c:strCache>
            </c:strRef>
          </c:tx>
          <c:spPr>
            <a:ln w="12700" cap="rnd">
              <a:solidFill>
                <a:schemeClr val="accent2"/>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'DIR2'!$B$15:$B$110</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0</c:v>
                </c:pt>
                <c:pt idx="26">
                  <c:v>0</c:v>
                </c:pt>
                <c:pt idx="27">
                  <c:v>2</c:v>
                </c:pt>
                <c:pt idx="28">
                  <c:v>1</c:v>
                </c:pt>
                <c:pt idx="29">
                  <c:v>1</c:v>
                </c:pt>
                <c:pt idx="30">
                  <c:v>3</c:v>
                </c:pt>
                <c:pt idx="31">
                  <c:v>1</c:v>
                </c:pt>
                <c:pt idx="32">
                  <c:v>0</c:v>
                </c:pt>
                <c:pt idx="33">
                  <c:v>1</c:v>
                </c:pt>
                <c:pt idx="34">
                  <c:v>1</c:v>
                </c:pt>
                <c:pt idx="35">
                  <c:v>1</c:v>
                </c:pt>
                <c:pt idx="36">
                  <c:v>4</c:v>
                </c:pt>
                <c:pt idx="37">
                  <c:v>2</c:v>
                </c:pt>
                <c:pt idx="38">
                  <c:v>2</c:v>
                </c:pt>
                <c:pt idx="39">
                  <c:v>1</c:v>
                </c:pt>
                <c:pt idx="40">
                  <c:v>1</c:v>
                </c:pt>
                <c:pt idx="41">
                  <c:v>1</c:v>
                </c:pt>
                <c:pt idx="42">
                  <c:v>6</c:v>
                </c:pt>
                <c:pt idx="43">
                  <c:v>3</c:v>
                </c:pt>
                <c:pt idx="44">
                  <c:v>0</c:v>
                </c:pt>
                <c:pt idx="45">
                  <c:v>1</c:v>
                </c:pt>
                <c:pt idx="46">
                  <c:v>0</c:v>
                </c:pt>
                <c:pt idx="47">
                  <c:v>1</c:v>
                </c:pt>
                <c:pt idx="48">
                  <c:v>0</c:v>
                </c:pt>
                <c:pt idx="49">
                  <c:v>2</c:v>
                </c:pt>
                <c:pt idx="50">
                  <c:v>1</c:v>
                </c:pt>
                <c:pt idx="51">
                  <c:v>1</c:v>
                </c:pt>
                <c:pt idx="52">
                  <c:v>3</c:v>
                </c:pt>
                <c:pt idx="53">
                  <c:v>0</c:v>
                </c:pt>
                <c:pt idx="54">
                  <c:v>0</c:v>
                </c:pt>
                <c:pt idx="55">
                  <c:v>1</c:v>
                </c:pt>
                <c:pt idx="56">
                  <c:v>1</c:v>
                </c:pt>
                <c:pt idx="57">
                  <c:v>0</c:v>
                </c:pt>
                <c:pt idx="58">
                  <c:v>1</c:v>
                </c:pt>
                <c:pt idx="59">
                  <c:v>1</c:v>
                </c:pt>
                <c:pt idx="60">
                  <c:v>0</c:v>
                </c:pt>
                <c:pt idx="61">
                  <c:v>1</c:v>
                </c:pt>
                <c:pt idx="62">
                  <c:v>1</c:v>
                </c:pt>
                <c:pt idx="63">
                  <c:v>0</c:v>
                </c:pt>
                <c:pt idx="64">
                  <c:v>2</c:v>
                </c:pt>
                <c:pt idx="65">
                  <c:v>1</c:v>
                </c:pt>
                <c:pt idx="66">
                  <c:v>0</c:v>
                </c:pt>
                <c:pt idx="67">
                  <c:v>0</c:v>
                </c:pt>
                <c:pt idx="68">
                  <c:v>0</c:v>
                </c:pt>
                <c:pt idx="69">
                  <c:v>1</c:v>
                </c:pt>
                <c:pt idx="70">
                  <c:v>2</c:v>
                </c:pt>
                <c:pt idx="71">
                  <c:v>1</c:v>
                </c:pt>
                <c:pt idx="72">
                  <c:v>0</c:v>
                </c:pt>
                <c:pt idx="73">
                  <c:v>0</c:v>
                </c:pt>
                <c:pt idx="74">
                  <c:v>0</c:v>
                </c:pt>
                <c:pt idx="75">
                  <c:v>0</c:v>
                </c:pt>
                <c:pt idx="76">
                  <c:v>0</c:v>
                </c:pt>
                <c:pt idx="77">
                  <c:v>2</c:v>
                </c:pt>
                <c:pt idx="78">
                  <c:v>0</c:v>
                </c:pt>
                <c:pt idx="79">
                  <c:v>0</c:v>
                </c:pt>
                <c:pt idx="80">
                  <c:v>0</c:v>
                </c:pt>
                <c:pt idx="81">
                  <c:v>0</c:v>
                </c:pt>
                <c:pt idx="82">
                  <c:v>0</c:v>
                </c:pt>
                <c:pt idx="83">
                  <c:v>0</c:v>
                </c:pt>
                <c:pt idx="84">
                  <c:v>1</c:v>
                </c:pt>
                <c:pt idx="85">
                  <c:v>1</c:v>
                </c:pt>
                <c:pt idx="86">
                  <c:v>0</c:v>
                </c:pt>
                <c:pt idx="87">
                  <c:v>0</c:v>
                </c:pt>
                <c:pt idx="88">
                  <c:v>0</c:v>
                </c:pt>
                <c:pt idx="89">
                  <c:v>0</c:v>
                </c:pt>
                <c:pt idx="90">
                  <c:v>0</c:v>
                </c:pt>
                <c:pt idx="91">
                  <c:v>0</c:v>
                </c:pt>
                <c:pt idx="92">
                  <c:v>0</c:v>
                </c:pt>
                <c:pt idx="93">
                  <c:v>0</c:v>
                </c:pt>
                <c:pt idx="94">
                  <c:v>0</c:v>
                </c:pt>
                <c:pt idx="95">
                  <c:v>0</c:v>
                </c:pt>
              </c:numCache>
            </c:numRef>
          </c:val>
          <c:smooth val="0"/>
          <c:extLst>
            <c:ext xmlns:c16="http://schemas.microsoft.com/office/drawing/2014/chart" uri="{C3380CC4-5D6E-409C-BE32-E72D297353CC}">
              <c16:uniqueId val="{00000000-D498-46B6-AE8E-FFA0DDAC59FD}"/>
            </c:ext>
          </c:extLst>
        </c:ser>
        <c:ser>
          <c:idx val="1"/>
          <c:order val="1"/>
          <c:tx>
            <c:strRef>
              <c:f>config!$AD$6</c:f>
              <c:strCache>
                <c:ptCount val="1"/>
                <c:pt idx="0">
                  <c:v>Wed 03 Aug</c:v>
                </c:pt>
              </c:strCache>
            </c:strRef>
          </c:tx>
          <c:spPr>
            <a:ln w="12700" cap="rnd">
              <a:solidFill>
                <a:schemeClr val="accent2"/>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'DIR2'!$B$122:$B$217</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c:v>
                </c:pt>
                <c:pt idx="26">
                  <c:v>0</c:v>
                </c:pt>
                <c:pt idx="27">
                  <c:v>0</c:v>
                </c:pt>
                <c:pt idx="28">
                  <c:v>2</c:v>
                </c:pt>
                <c:pt idx="29">
                  <c:v>0</c:v>
                </c:pt>
                <c:pt idx="30">
                  <c:v>4</c:v>
                </c:pt>
                <c:pt idx="31">
                  <c:v>0</c:v>
                </c:pt>
                <c:pt idx="32">
                  <c:v>3</c:v>
                </c:pt>
                <c:pt idx="33">
                  <c:v>0</c:v>
                </c:pt>
                <c:pt idx="34">
                  <c:v>2</c:v>
                </c:pt>
                <c:pt idx="35">
                  <c:v>0</c:v>
                </c:pt>
                <c:pt idx="36">
                  <c:v>4</c:v>
                </c:pt>
                <c:pt idx="37">
                  <c:v>1</c:v>
                </c:pt>
                <c:pt idx="38">
                  <c:v>1</c:v>
                </c:pt>
                <c:pt idx="39">
                  <c:v>0</c:v>
                </c:pt>
                <c:pt idx="40">
                  <c:v>3</c:v>
                </c:pt>
                <c:pt idx="41">
                  <c:v>2</c:v>
                </c:pt>
                <c:pt idx="42">
                  <c:v>1</c:v>
                </c:pt>
                <c:pt idx="43">
                  <c:v>1</c:v>
                </c:pt>
                <c:pt idx="44">
                  <c:v>0</c:v>
                </c:pt>
                <c:pt idx="45">
                  <c:v>3</c:v>
                </c:pt>
                <c:pt idx="46">
                  <c:v>3</c:v>
                </c:pt>
                <c:pt idx="47">
                  <c:v>2</c:v>
                </c:pt>
                <c:pt idx="48">
                  <c:v>1</c:v>
                </c:pt>
                <c:pt idx="49">
                  <c:v>0</c:v>
                </c:pt>
                <c:pt idx="50">
                  <c:v>0</c:v>
                </c:pt>
                <c:pt idx="51">
                  <c:v>1</c:v>
                </c:pt>
                <c:pt idx="52">
                  <c:v>2</c:v>
                </c:pt>
                <c:pt idx="53">
                  <c:v>2</c:v>
                </c:pt>
                <c:pt idx="54">
                  <c:v>0</c:v>
                </c:pt>
                <c:pt idx="55">
                  <c:v>2</c:v>
                </c:pt>
                <c:pt idx="56">
                  <c:v>2</c:v>
                </c:pt>
                <c:pt idx="57">
                  <c:v>1</c:v>
                </c:pt>
                <c:pt idx="58">
                  <c:v>0</c:v>
                </c:pt>
                <c:pt idx="59">
                  <c:v>0</c:v>
                </c:pt>
                <c:pt idx="60">
                  <c:v>0</c:v>
                </c:pt>
                <c:pt idx="61">
                  <c:v>3</c:v>
                </c:pt>
                <c:pt idx="62">
                  <c:v>1</c:v>
                </c:pt>
                <c:pt idx="63">
                  <c:v>0</c:v>
                </c:pt>
                <c:pt idx="64">
                  <c:v>3</c:v>
                </c:pt>
                <c:pt idx="65">
                  <c:v>0</c:v>
                </c:pt>
                <c:pt idx="66">
                  <c:v>1</c:v>
                </c:pt>
                <c:pt idx="67">
                  <c:v>0</c:v>
                </c:pt>
                <c:pt idx="68">
                  <c:v>1</c:v>
                </c:pt>
                <c:pt idx="69">
                  <c:v>0</c:v>
                </c:pt>
                <c:pt idx="70">
                  <c:v>0</c:v>
                </c:pt>
                <c:pt idx="71">
                  <c:v>1</c:v>
                </c:pt>
                <c:pt idx="72">
                  <c:v>2</c:v>
                </c:pt>
                <c:pt idx="73">
                  <c:v>1</c:v>
                </c:pt>
                <c:pt idx="74">
                  <c:v>1</c:v>
                </c:pt>
                <c:pt idx="75">
                  <c:v>1</c:v>
                </c:pt>
                <c:pt idx="76">
                  <c:v>0</c:v>
                </c:pt>
                <c:pt idx="77">
                  <c:v>1</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numCache>
            </c:numRef>
          </c:val>
          <c:smooth val="0"/>
          <c:extLst>
            <c:ext xmlns:c16="http://schemas.microsoft.com/office/drawing/2014/chart" uri="{C3380CC4-5D6E-409C-BE32-E72D297353CC}">
              <c16:uniqueId val="{00000001-D498-46B6-AE8E-FFA0DDAC59FD}"/>
            </c:ext>
          </c:extLst>
        </c:ser>
        <c:ser>
          <c:idx val="2"/>
          <c:order val="2"/>
          <c:tx>
            <c:strRef>
              <c:f>config!$AD$7</c:f>
              <c:strCache>
                <c:ptCount val="1"/>
                <c:pt idx="0">
                  <c:v>Thu 04 Aug</c:v>
                </c:pt>
              </c:strCache>
            </c:strRef>
          </c:tx>
          <c:spPr>
            <a:ln w="12700" cap="rnd">
              <a:solidFill>
                <a:schemeClr val="accent2"/>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'DIR2'!$B$229:$B$324</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0</c:v>
                </c:pt>
                <c:pt idx="27">
                  <c:v>1</c:v>
                </c:pt>
                <c:pt idx="28">
                  <c:v>2</c:v>
                </c:pt>
                <c:pt idx="29">
                  <c:v>0</c:v>
                </c:pt>
                <c:pt idx="30">
                  <c:v>1</c:v>
                </c:pt>
                <c:pt idx="31">
                  <c:v>1</c:v>
                </c:pt>
                <c:pt idx="32">
                  <c:v>1</c:v>
                </c:pt>
                <c:pt idx="33">
                  <c:v>1</c:v>
                </c:pt>
                <c:pt idx="34">
                  <c:v>1</c:v>
                </c:pt>
                <c:pt idx="35">
                  <c:v>1</c:v>
                </c:pt>
                <c:pt idx="36">
                  <c:v>2</c:v>
                </c:pt>
                <c:pt idx="37">
                  <c:v>5</c:v>
                </c:pt>
                <c:pt idx="38">
                  <c:v>0</c:v>
                </c:pt>
                <c:pt idx="39">
                  <c:v>4</c:v>
                </c:pt>
                <c:pt idx="40">
                  <c:v>2</c:v>
                </c:pt>
                <c:pt idx="41">
                  <c:v>2</c:v>
                </c:pt>
                <c:pt idx="42">
                  <c:v>1</c:v>
                </c:pt>
                <c:pt idx="43">
                  <c:v>1</c:v>
                </c:pt>
                <c:pt idx="44">
                  <c:v>0</c:v>
                </c:pt>
                <c:pt idx="45">
                  <c:v>0</c:v>
                </c:pt>
                <c:pt idx="46">
                  <c:v>1</c:v>
                </c:pt>
                <c:pt idx="47">
                  <c:v>1</c:v>
                </c:pt>
                <c:pt idx="48">
                  <c:v>1</c:v>
                </c:pt>
                <c:pt idx="49">
                  <c:v>2</c:v>
                </c:pt>
                <c:pt idx="50">
                  <c:v>0</c:v>
                </c:pt>
                <c:pt idx="51">
                  <c:v>0</c:v>
                </c:pt>
                <c:pt idx="52">
                  <c:v>3</c:v>
                </c:pt>
                <c:pt idx="53">
                  <c:v>1</c:v>
                </c:pt>
                <c:pt idx="54">
                  <c:v>1</c:v>
                </c:pt>
                <c:pt idx="55">
                  <c:v>1</c:v>
                </c:pt>
                <c:pt idx="56">
                  <c:v>0</c:v>
                </c:pt>
                <c:pt idx="57">
                  <c:v>1</c:v>
                </c:pt>
                <c:pt idx="58">
                  <c:v>0</c:v>
                </c:pt>
                <c:pt idx="59">
                  <c:v>1</c:v>
                </c:pt>
                <c:pt idx="60">
                  <c:v>1</c:v>
                </c:pt>
                <c:pt idx="61">
                  <c:v>0</c:v>
                </c:pt>
                <c:pt idx="62">
                  <c:v>2</c:v>
                </c:pt>
                <c:pt idx="63">
                  <c:v>0</c:v>
                </c:pt>
                <c:pt idx="64">
                  <c:v>1</c:v>
                </c:pt>
                <c:pt idx="65">
                  <c:v>0</c:v>
                </c:pt>
                <c:pt idx="66">
                  <c:v>1</c:v>
                </c:pt>
                <c:pt idx="67">
                  <c:v>0</c:v>
                </c:pt>
                <c:pt idx="68">
                  <c:v>0</c:v>
                </c:pt>
                <c:pt idx="69">
                  <c:v>1</c:v>
                </c:pt>
                <c:pt idx="70">
                  <c:v>2</c:v>
                </c:pt>
                <c:pt idx="71">
                  <c:v>2</c:v>
                </c:pt>
                <c:pt idx="72">
                  <c:v>2</c:v>
                </c:pt>
                <c:pt idx="73">
                  <c:v>0</c:v>
                </c:pt>
                <c:pt idx="74">
                  <c:v>1</c:v>
                </c:pt>
                <c:pt idx="75">
                  <c:v>0</c:v>
                </c:pt>
                <c:pt idx="76">
                  <c:v>0</c:v>
                </c:pt>
                <c:pt idx="77">
                  <c:v>1</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numCache>
            </c:numRef>
          </c:val>
          <c:smooth val="0"/>
          <c:extLst>
            <c:ext xmlns:c16="http://schemas.microsoft.com/office/drawing/2014/chart" uri="{C3380CC4-5D6E-409C-BE32-E72D297353CC}">
              <c16:uniqueId val="{00000002-D498-46B6-AE8E-FFA0DDAC59FD}"/>
            </c:ext>
          </c:extLst>
        </c:ser>
        <c:ser>
          <c:idx val="3"/>
          <c:order val="3"/>
          <c:tx>
            <c:strRef>
              <c:f>config!$AD$8</c:f>
              <c:strCache>
                <c:ptCount val="1"/>
                <c:pt idx="0">
                  <c:v>Fri 05 Aug</c:v>
                </c:pt>
              </c:strCache>
            </c:strRef>
          </c:tx>
          <c:spPr>
            <a:ln w="12700" cap="rnd">
              <a:solidFill>
                <a:schemeClr val="accent2"/>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'DIR2'!$B$336:$B$431</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c:v>
                </c:pt>
                <c:pt idx="20">
                  <c:v>0</c:v>
                </c:pt>
                <c:pt idx="21">
                  <c:v>0</c:v>
                </c:pt>
                <c:pt idx="22">
                  <c:v>0</c:v>
                </c:pt>
                <c:pt idx="23">
                  <c:v>1</c:v>
                </c:pt>
                <c:pt idx="24">
                  <c:v>1</c:v>
                </c:pt>
                <c:pt idx="25">
                  <c:v>0</c:v>
                </c:pt>
                <c:pt idx="26">
                  <c:v>0</c:v>
                </c:pt>
                <c:pt idx="27">
                  <c:v>1</c:v>
                </c:pt>
                <c:pt idx="28">
                  <c:v>1</c:v>
                </c:pt>
                <c:pt idx="29">
                  <c:v>1</c:v>
                </c:pt>
                <c:pt idx="30">
                  <c:v>1</c:v>
                </c:pt>
                <c:pt idx="31">
                  <c:v>0</c:v>
                </c:pt>
                <c:pt idx="32">
                  <c:v>4</c:v>
                </c:pt>
                <c:pt idx="33">
                  <c:v>0</c:v>
                </c:pt>
                <c:pt idx="34">
                  <c:v>0</c:v>
                </c:pt>
                <c:pt idx="35">
                  <c:v>2</c:v>
                </c:pt>
                <c:pt idx="36">
                  <c:v>3</c:v>
                </c:pt>
                <c:pt idx="37">
                  <c:v>3</c:v>
                </c:pt>
                <c:pt idx="38">
                  <c:v>3</c:v>
                </c:pt>
                <c:pt idx="39">
                  <c:v>2</c:v>
                </c:pt>
                <c:pt idx="40">
                  <c:v>5</c:v>
                </c:pt>
                <c:pt idx="41">
                  <c:v>2</c:v>
                </c:pt>
                <c:pt idx="42">
                  <c:v>1</c:v>
                </c:pt>
                <c:pt idx="43">
                  <c:v>1</c:v>
                </c:pt>
                <c:pt idx="44">
                  <c:v>1</c:v>
                </c:pt>
                <c:pt idx="45">
                  <c:v>0</c:v>
                </c:pt>
                <c:pt idx="46">
                  <c:v>2</c:v>
                </c:pt>
                <c:pt idx="47">
                  <c:v>2</c:v>
                </c:pt>
                <c:pt idx="48">
                  <c:v>1</c:v>
                </c:pt>
                <c:pt idx="49">
                  <c:v>2</c:v>
                </c:pt>
                <c:pt idx="50">
                  <c:v>0</c:v>
                </c:pt>
                <c:pt idx="51">
                  <c:v>0</c:v>
                </c:pt>
                <c:pt idx="52">
                  <c:v>0</c:v>
                </c:pt>
                <c:pt idx="53">
                  <c:v>2</c:v>
                </c:pt>
                <c:pt idx="54">
                  <c:v>0</c:v>
                </c:pt>
                <c:pt idx="55">
                  <c:v>0</c:v>
                </c:pt>
                <c:pt idx="56">
                  <c:v>1</c:v>
                </c:pt>
                <c:pt idx="57">
                  <c:v>0</c:v>
                </c:pt>
                <c:pt idx="58">
                  <c:v>4</c:v>
                </c:pt>
                <c:pt idx="59">
                  <c:v>3</c:v>
                </c:pt>
                <c:pt idx="60">
                  <c:v>1</c:v>
                </c:pt>
                <c:pt idx="61">
                  <c:v>1</c:v>
                </c:pt>
                <c:pt idx="62">
                  <c:v>2</c:v>
                </c:pt>
                <c:pt idx="63">
                  <c:v>1</c:v>
                </c:pt>
                <c:pt idx="64">
                  <c:v>0</c:v>
                </c:pt>
                <c:pt idx="65">
                  <c:v>2</c:v>
                </c:pt>
                <c:pt idx="66">
                  <c:v>4</c:v>
                </c:pt>
                <c:pt idx="67">
                  <c:v>2</c:v>
                </c:pt>
                <c:pt idx="68">
                  <c:v>1</c:v>
                </c:pt>
                <c:pt idx="69">
                  <c:v>0</c:v>
                </c:pt>
                <c:pt idx="70">
                  <c:v>1</c:v>
                </c:pt>
                <c:pt idx="71">
                  <c:v>0</c:v>
                </c:pt>
                <c:pt idx="72">
                  <c:v>0</c:v>
                </c:pt>
                <c:pt idx="73">
                  <c:v>0</c:v>
                </c:pt>
                <c:pt idx="74">
                  <c:v>1</c:v>
                </c:pt>
                <c:pt idx="75">
                  <c:v>1</c:v>
                </c:pt>
                <c:pt idx="76">
                  <c:v>0</c:v>
                </c:pt>
                <c:pt idx="77">
                  <c:v>1</c:v>
                </c:pt>
                <c:pt idx="78">
                  <c:v>1</c:v>
                </c:pt>
                <c:pt idx="79">
                  <c:v>1</c:v>
                </c:pt>
                <c:pt idx="80">
                  <c:v>0</c:v>
                </c:pt>
                <c:pt idx="81">
                  <c:v>0</c:v>
                </c:pt>
                <c:pt idx="82">
                  <c:v>0</c:v>
                </c:pt>
                <c:pt idx="83">
                  <c:v>0</c:v>
                </c:pt>
                <c:pt idx="84">
                  <c:v>0</c:v>
                </c:pt>
                <c:pt idx="85">
                  <c:v>1</c:v>
                </c:pt>
                <c:pt idx="86">
                  <c:v>0</c:v>
                </c:pt>
                <c:pt idx="87">
                  <c:v>0</c:v>
                </c:pt>
                <c:pt idx="88">
                  <c:v>0</c:v>
                </c:pt>
                <c:pt idx="89">
                  <c:v>0</c:v>
                </c:pt>
                <c:pt idx="90">
                  <c:v>0</c:v>
                </c:pt>
                <c:pt idx="91">
                  <c:v>0</c:v>
                </c:pt>
                <c:pt idx="92">
                  <c:v>0</c:v>
                </c:pt>
                <c:pt idx="93">
                  <c:v>1</c:v>
                </c:pt>
                <c:pt idx="94">
                  <c:v>0</c:v>
                </c:pt>
                <c:pt idx="95">
                  <c:v>0</c:v>
                </c:pt>
              </c:numCache>
            </c:numRef>
          </c:val>
          <c:smooth val="0"/>
          <c:extLst>
            <c:ext xmlns:c16="http://schemas.microsoft.com/office/drawing/2014/chart" uri="{C3380CC4-5D6E-409C-BE32-E72D297353CC}">
              <c16:uniqueId val="{00000003-D498-46B6-AE8E-FFA0DDAC59FD}"/>
            </c:ext>
          </c:extLst>
        </c:ser>
        <c:ser>
          <c:idx val="4"/>
          <c:order val="4"/>
          <c:tx>
            <c:strRef>
              <c:f>config!$AD$9</c:f>
              <c:strCache>
                <c:ptCount val="1"/>
                <c:pt idx="0">
                  <c:v>Sat 06 Aug</c:v>
                </c:pt>
              </c:strCache>
            </c:strRef>
          </c:tx>
          <c:spPr>
            <a:ln w="12700" cap="rnd">
              <a:solidFill>
                <a:schemeClr val="accent2"/>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'DIR2'!$B$443:$B$538</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c:v>
                </c:pt>
                <c:pt idx="24">
                  <c:v>0</c:v>
                </c:pt>
                <c:pt idx="25">
                  <c:v>1</c:v>
                </c:pt>
                <c:pt idx="26">
                  <c:v>0</c:v>
                </c:pt>
                <c:pt idx="27">
                  <c:v>0</c:v>
                </c:pt>
                <c:pt idx="28">
                  <c:v>0</c:v>
                </c:pt>
                <c:pt idx="29">
                  <c:v>1</c:v>
                </c:pt>
                <c:pt idx="30">
                  <c:v>0</c:v>
                </c:pt>
                <c:pt idx="31">
                  <c:v>1</c:v>
                </c:pt>
                <c:pt idx="32">
                  <c:v>0</c:v>
                </c:pt>
                <c:pt idx="33">
                  <c:v>1</c:v>
                </c:pt>
                <c:pt idx="34">
                  <c:v>1</c:v>
                </c:pt>
                <c:pt idx="35">
                  <c:v>3</c:v>
                </c:pt>
                <c:pt idx="36">
                  <c:v>1</c:v>
                </c:pt>
                <c:pt idx="37">
                  <c:v>1</c:v>
                </c:pt>
                <c:pt idx="38">
                  <c:v>1</c:v>
                </c:pt>
                <c:pt idx="39">
                  <c:v>3</c:v>
                </c:pt>
                <c:pt idx="40">
                  <c:v>1</c:v>
                </c:pt>
                <c:pt idx="41">
                  <c:v>2</c:v>
                </c:pt>
                <c:pt idx="42">
                  <c:v>1</c:v>
                </c:pt>
                <c:pt idx="43">
                  <c:v>3</c:v>
                </c:pt>
                <c:pt idx="44">
                  <c:v>1</c:v>
                </c:pt>
                <c:pt idx="45">
                  <c:v>1</c:v>
                </c:pt>
                <c:pt idx="46">
                  <c:v>2</c:v>
                </c:pt>
                <c:pt idx="47">
                  <c:v>1</c:v>
                </c:pt>
                <c:pt idx="48">
                  <c:v>2</c:v>
                </c:pt>
                <c:pt idx="49">
                  <c:v>1</c:v>
                </c:pt>
                <c:pt idx="50">
                  <c:v>1</c:v>
                </c:pt>
                <c:pt idx="51">
                  <c:v>0</c:v>
                </c:pt>
                <c:pt idx="52">
                  <c:v>0</c:v>
                </c:pt>
                <c:pt idx="53">
                  <c:v>0</c:v>
                </c:pt>
                <c:pt idx="54">
                  <c:v>2</c:v>
                </c:pt>
                <c:pt idx="55">
                  <c:v>2</c:v>
                </c:pt>
                <c:pt idx="56">
                  <c:v>0</c:v>
                </c:pt>
                <c:pt idx="57">
                  <c:v>2</c:v>
                </c:pt>
                <c:pt idx="58">
                  <c:v>0</c:v>
                </c:pt>
                <c:pt idx="59">
                  <c:v>0</c:v>
                </c:pt>
                <c:pt idx="60">
                  <c:v>2</c:v>
                </c:pt>
                <c:pt idx="61">
                  <c:v>3</c:v>
                </c:pt>
                <c:pt idx="62">
                  <c:v>0</c:v>
                </c:pt>
                <c:pt idx="63">
                  <c:v>2</c:v>
                </c:pt>
                <c:pt idx="64">
                  <c:v>0</c:v>
                </c:pt>
                <c:pt idx="65">
                  <c:v>0</c:v>
                </c:pt>
                <c:pt idx="66">
                  <c:v>1</c:v>
                </c:pt>
                <c:pt idx="67">
                  <c:v>0</c:v>
                </c:pt>
                <c:pt idx="68">
                  <c:v>2</c:v>
                </c:pt>
                <c:pt idx="69">
                  <c:v>0</c:v>
                </c:pt>
                <c:pt idx="70">
                  <c:v>0</c:v>
                </c:pt>
                <c:pt idx="71">
                  <c:v>1</c:v>
                </c:pt>
                <c:pt idx="72">
                  <c:v>2</c:v>
                </c:pt>
                <c:pt idx="73">
                  <c:v>1</c:v>
                </c:pt>
                <c:pt idx="74">
                  <c:v>0</c:v>
                </c:pt>
                <c:pt idx="75">
                  <c:v>0</c:v>
                </c:pt>
                <c:pt idx="76">
                  <c:v>1</c:v>
                </c:pt>
                <c:pt idx="77">
                  <c:v>1</c:v>
                </c:pt>
                <c:pt idx="78">
                  <c:v>0</c:v>
                </c:pt>
                <c:pt idx="79">
                  <c:v>0</c:v>
                </c:pt>
                <c:pt idx="80">
                  <c:v>1</c:v>
                </c:pt>
                <c:pt idx="81">
                  <c:v>0</c:v>
                </c:pt>
                <c:pt idx="82">
                  <c:v>0</c:v>
                </c:pt>
                <c:pt idx="83">
                  <c:v>0</c:v>
                </c:pt>
                <c:pt idx="84">
                  <c:v>1</c:v>
                </c:pt>
                <c:pt idx="85">
                  <c:v>0</c:v>
                </c:pt>
                <c:pt idx="86">
                  <c:v>0</c:v>
                </c:pt>
                <c:pt idx="87">
                  <c:v>0</c:v>
                </c:pt>
                <c:pt idx="88">
                  <c:v>0</c:v>
                </c:pt>
                <c:pt idx="89">
                  <c:v>0</c:v>
                </c:pt>
                <c:pt idx="90">
                  <c:v>0</c:v>
                </c:pt>
                <c:pt idx="91">
                  <c:v>0</c:v>
                </c:pt>
                <c:pt idx="92">
                  <c:v>0</c:v>
                </c:pt>
                <c:pt idx="93">
                  <c:v>0</c:v>
                </c:pt>
                <c:pt idx="94">
                  <c:v>0</c:v>
                </c:pt>
                <c:pt idx="95">
                  <c:v>0</c:v>
                </c:pt>
              </c:numCache>
            </c:numRef>
          </c:val>
          <c:smooth val="0"/>
          <c:extLst>
            <c:ext xmlns:c16="http://schemas.microsoft.com/office/drawing/2014/chart" uri="{C3380CC4-5D6E-409C-BE32-E72D297353CC}">
              <c16:uniqueId val="{00000004-D498-46B6-AE8E-FFA0DDAC59FD}"/>
            </c:ext>
          </c:extLst>
        </c:ser>
        <c:ser>
          <c:idx val="5"/>
          <c:order val="5"/>
          <c:tx>
            <c:strRef>
              <c:f>config!$AD$10</c:f>
              <c:strCache>
                <c:ptCount val="1"/>
                <c:pt idx="0">
                  <c:v>Sun 07 Aug</c:v>
                </c:pt>
              </c:strCache>
            </c:strRef>
          </c:tx>
          <c:spPr>
            <a:ln w="12700" cap="rnd">
              <a:solidFill>
                <a:schemeClr val="accent2"/>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'DIR2'!$B$550:$B$645</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c:v>
                </c:pt>
                <c:pt idx="26">
                  <c:v>0</c:v>
                </c:pt>
                <c:pt idx="27">
                  <c:v>0</c:v>
                </c:pt>
                <c:pt idx="28">
                  <c:v>0</c:v>
                </c:pt>
                <c:pt idx="29">
                  <c:v>0</c:v>
                </c:pt>
                <c:pt idx="30">
                  <c:v>1</c:v>
                </c:pt>
                <c:pt idx="31">
                  <c:v>0</c:v>
                </c:pt>
                <c:pt idx="32">
                  <c:v>0</c:v>
                </c:pt>
                <c:pt idx="33">
                  <c:v>3</c:v>
                </c:pt>
                <c:pt idx="34">
                  <c:v>0</c:v>
                </c:pt>
                <c:pt idx="35">
                  <c:v>1</c:v>
                </c:pt>
                <c:pt idx="36">
                  <c:v>1</c:v>
                </c:pt>
                <c:pt idx="37">
                  <c:v>0</c:v>
                </c:pt>
                <c:pt idx="38">
                  <c:v>2</c:v>
                </c:pt>
                <c:pt idx="39">
                  <c:v>4</c:v>
                </c:pt>
                <c:pt idx="40">
                  <c:v>1</c:v>
                </c:pt>
                <c:pt idx="41">
                  <c:v>0</c:v>
                </c:pt>
                <c:pt idx="42">
                  <c:v>1</c:v>
                </c:pt>
                <c:pt idx="43">
                  <c:v>0</c:v>
                </c:pt>
                <c:pt idx="44">
                  <c:v>1</c:v>
                </c:pt>
                <c:pt idx="45">
                  <c:v>0</c:v>
                </c:pt>
                <c:pt idx="46">
                  <c:v>1</c:v>
                </c:pt>
                <c:pt idx="47">
                  <c:v>0</c:v>
                </c:pt>
                <c:pt idx="48">
                  <c:v>3</c:v>
                </c:pt>
                <c:pt idx="49">
                  <c:v>0</c:v>
                </c:pt>
                <c:pt idx="50">
                  <c:v>1</c:v>
                </c:pt>
                <c:pt idx="51">
                  <c:v>0</c:v>
                </c:pt>
                <c:pt idx="52">
                  <c:v>2</c:v>
                </c:pt>
                <c:pt idx="53">
                  <c:v>2</c:v>
                </c:pt>
                <c:pt idx="54">
                  <c:v>0</c:v>
                </c:pt>
                <c:pt idx="55">
                  <c:v>1</c:v>
                </c:pt>
                <c:pt idx="56">
                  <c:v>0</c:v>
                </c:pt>
                <c:pt idx="57">
                  <c:v>0</c:v>
                </c:pt>
                <c:pt idx="58">
                  <c:v>1</c:v>
                </c:pt>
                <c:pt idx="59">
                  <c:v>0</c:v>
                </c:pt>
                <c:pt idx="60">
                  <c:v>1</c:v>
                </c:pt>
                <c:pt idx="61">
                  <c:v>0</c:v>
                </c:pt>
                <c:pt idx="62">
                  <c:v>0</c:v>
                </c:pt>
                <c:pt idx="63">
                  <c:v>0</c:v>
                </c:pt>
                <c:pt idx="64">
                  <c:v>0</c:v>
                </c:pt>
                <c:pt idx="65">
                  <c:v>1</c:v>
                </c:pt>
                <c:pt idx="66">
                  <c:v>0</c:v>
                </c:pt>
                <c:pt idx="67">
                  <c:v>1</c:v>
                </c:pt>
                <c:pt idx="68">
                  <c:v>1</c:v>
                </c:pt>
                <c:pt idx="69">
                  <c:v>3</c:v>
                </c:pt>
                <c:pt idx="70">
                  <c:v>0</c:v>
                </c:pt>
                <c:pt idx="71">
                  <c:v>0</c:v>
                </c:pt>
                <c:pt idx="72">
                  <c:v>0</c:v>
                </c:pt>
                <c:pt idx="73">
                  <c:v>0</c:v>
                </c:pt>
                <c:pt idx="74">
                  <c:v>0</c:v>
                </c:pt>
                <c:pt idx="75">
                  <c:v>0</c:v>
                </c:pt>
                <c:pt idx="76">
                  <c:v>1</c:v>
                </c:pt>
                <c:pt idx="77">
                  <c:v>0</c:v>
                </c:pt>
                <c:pt idx="78">
                  <c:v>0</c:v>
                </c:pt>
                <c:pt idx="79">
                  <c:v>1</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numCache>
            </c:numRef>
          </c:val>
          <c:smooth val="0"/>
          <c:extLst>
            <c:ext xmlns:c16="http://schemas.microsoft.com/office/drawing/2014/chart" uri="{C3380CC4-5D6E-409C-BE32-E72D297353CC}">
              <c16:uniqueId val="{00000005-D498-46B6-AE8E-FFA0DDAC59FD}"/>
            </c:ext>
          </c:extLst>
        </c:ser>
        <c:ser>
          <c:idx val="6"/>
          <c:order val="6"/>
          <c:tx>
            <c:strRef>
              <c:f>config!$AD$11</c:f>
              <c:strCache>
                <c:ptCount val="1"/>
                <c:pt idx="0">
                  <c:v>Mon 08 Aug</c:v>
                </c:pt>
              </c:strCache>
            </c:strRef>
          </c:tx>
          <c:spPr>
            <a:ln w="12700" cap="rnd">
              <a:solidFill>
                <a:schemeClr val="accent2"/>
              </a:solidFill>
              <a:round/>
            </a:ln>
            <a:effectLst/>
          </c:spPr>
          <c:marker>
            <c:symbol val="none"/>
          </c:marker>
          <c:cat>
            <c:strRef>
              <c:f>'DIR1'!$A$15:$A$110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'DIR2'!$B$657:$B$752</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1</c:v>
                </c:pt>
                <c:pt idx="24">
                  <c:v>0</c:v>
                </c:pt>
                <c:pt idx="25">
                  <c:v>0</c:v>
                </c:pt>
                <c:pt idx="26">
                  <c:v>0</c:v>
                </c:pt>
                <c:pt idx="27">
                  <c:v>1</c:v>
                </c:pt>
                <c:pt idx="28">
                  <c:v>0</c:v>
                </c:pt>
                <c:pt idx="29">
                  <c:v>1</c:v>
                </c:pt>
                <c:pt idx="30">
                  <c:v>1</c:v>
                </c:pt>
                <c:pt idx="31">
                  <c:v>0</c:v>
                </c:pt>
                <c:pt idx="32">
                  <c:v>0</c:v>
                </c:pt>
                <c:pt idx="33">
                  <c:v>0</c:v>
                </c:pt>
                <c:pt idx="34">
                  <c:v>2</c:v>
                </c:pt>
                <c:pt idx="35">
                  <c:v>0</c:v>
                </c:pt>
                <c:pt idx="36">
                  <c:v>1</c:v>
                </c:pt>
                <c:pt idx="37">
                  <c:v>3</c:v>
                </c:pt>
                <c:pt idx="38">
                  <c:v>2</c:v>
                </c:pt>
                <c:pt idx="39">
                  <c:v>0</c:v>
                </c:pt>
                <c:pt idx="40">
                  <c:v>0</c:v>
                </c:pt>
                <c:pt idx="41">
                  <c:v>4</c:v>
                </c:pt>
                <c:pt idx="42">
                  <c:v>0</c:v>
                </c:pt>
                <c:pt idx="43">
                  <c:v>1</c:v>
                </c:pt>
                <c:pt idx="44">
                  <c:v>0</c:v>
                </c:pt>
                <c:pt idx="45">
                  <c:v>1</c:v>
                </c:pt>
                <c:pt idx="46">
                  <c:v>1</c:v>
                </c:pt>
                <c:pt idx="47">
                  <c:v>0</c:v>
                </c:pt>
                <c:pt idx="48">
                  <c:v>2</c:v>
                </c:pt>
                <c:pt idx="49">
                  <c:v>0</c:v>
                </c:pt>
                <c:pt idx="50">
                  <c:v>2</c:v>
                </c:pt>
                <c:pt idx="51">
                  <c:v>2</c:v>
                </c:pt>
                <c:pt idx="52">
                  <c:v>3</c:v>
                </c:pt>
                <c:pt idx="53">
                  <c:v>0</c:v>
                </c:pt>
                <c:pt idx="54">
                  <c:v>0</c:v>
                </c:pt>
                <c:pt idx="55">
                  <c:v>3</c:v>
                </c:pt>
                <c:pt idx="56">
                  <c:v>1</c:v>
                </c:pt>
                <c:pt idx="57">
                  <c:v>2</c:v>
                </c:pt>
                <c:pt idx="58">
                  <c:v>2</c:v>
                </c:pt>
                <c:pt idx="59">
                  <c:v>0</c:v>
                </c:pt>
                <c:pt idx="60">
                  <c:v>0</c:v>
                </c:pt>
                <c:pt idx="61">
                  <c:v>0</c:v>
                </c:pt>
                <c:pt idx="62">
                  <c:v>1</c:v>
                </c:pt>
                <c:pt idx="63">
                  <c:v>1</c:v>
                </c:pt>
                <c:pt idx="64">
                  <c:v>4</c:v>
                </c:pt>
                <c:pt idx="65">
                  <c:v>0</c:v>
                </c:pt>
                <c:pt idx="66">
                  <c:v>1</c:v>
                </c:pt>
                <c:pt idx="67">
                  <c:v>1</c:v>
                </c:pt>
                <c:pt idx="68">
                  <c:v>1</c:v>
                </c:pt>
                <c:pt idx="69">
                  <c:v>1</c:v>
                </c:pt>
                <c:pt idx="70">
                  <c:v>1</c:v>
                </c:pt>
                <c:pt idx="71">
                  <c:v>0</c:v>
                </c:pt>
                <c:pt idx="72">
                  <c:v>0</c:v>
                </c:pt>
                <c:pt idx="73">
                  <c:v>1</c:v>
                </c:pt>
                <c:pt idx="74">
                  <c:v>0</c:v>
                </c:pt>
                <c:pt idx="75">
                  <c:v>0</c:v>
                </c:pt>
                <c:pt idx="76">
                  <c:v>0</c:v>
                </c:pt>
                <c:pt idx="77">
                  <c:v>0</c:v>
                </c:pt>
                <c:pt idx="78">
                  <c:v>1</c:v>
                </c:pt>
                <c:pt idx="79">
                  <c:v>1</c:v>
                </c:pt>
                <c:pt idx="80">
                  <c:v>0</c:v>
                </c:pt>
                <c:pt idx="81">
                  <c:v>0</c:v>
                </c:pt>
                <c:pt idx="82">
                  <c:v>0</c:v>
                </c:pt>
                <c:pt idx="83">
                  <c:v>1</c:v>
                </c:pt>
                <c:pt idx="84">
                  <c:v>0</c:v>
                </c:pt>
                <c:pt idx="85">
                  <c:v>0</c:v>
                </c:pt>
                <c:pt idx="86">
                  <c:v>0</c:v>
                </c:pt>
                <c:pt idx="87">
                  <c:v>0</c:v>
                </c:pt>
                <c:pt idx="88">
                  <c:v>0</c:v>
                </c:pt>
                <c:pt idx="89">
                  <c:v>0</c:v>
                </c:pt>
                <c:pt idx="90">
                  <c:v>0</c:v>
                </c:pt>
                <c:pt idx="91">
                  <c:v>0</c:v>
                </c:pt>
                <c:pt idx="92">
                  <c:v>0</c:v>
                </c:pt>
                <c:pt idx="93">
                  <c:v>0</c:v>
                </c:pt>
                <c:pt idx="94">
                  <c:v>0</c:v>
                </c:pt>
                <c:pt idx="95">
                  <c:v>0</c:v>
                </c:pt>
              </c:numCache>
            </c:numRef>
          </c:val>
          <c:smooth val="0"/>
          <c:extLst>
            <c:ext xmlns:c16="http://schemas.microsoft.com/office/drawing/2014/chart" uri="{C3380CC4-5D6E-409C-BE32-E72D297353CC}">
              <c16:uniqueId val="{00000006-D498-46B6-AE8E-FFA0DDAC59FD}"/>
            </c:ext>
          </c:extLst>
        </c:ser>
        <c:dLbls>
          <c:showLegendKey val="0"/>
          <c:showVal val="0"/>
          <c:showCatName val="0"/>
          <c:showSerName val="0"/>
          <c:showPercent val="0"/>
          <c:showBubbleSize val="0"/>
        </c:dLbls>
        <c:marker val="1"/>
        <c:smooth val="0"/>
        <c:axId val="-1626835152"/>
        <c:axId val="-1626836784"/>
      </c:lineChart>
      <c:lineChart>
        <c:grouping val="standard"/>
        <c:varyColors val="0"/>
        <c:ser>
          <c:idx val="7"/>
          <c:order val="7"/>
          <c:tx>
            <c:strRef>
              <c:f>'DIR2'!$BW$10</c:f>
              <c:strCache>
                <c:ptCount val="1"/>
                <c:pt idx="0">
                  <c:v>85%</c:v>
                </c:pt>
              </c:strCache>
            </c:strRef>
          </c:tx>
          <c:spPr>
            <a:ln w="25400" cap="rnd">
              <a:solidFill>
                <a:schemeClr val="tx1"/>
              </a:solidFill>
              <a:prstDash val="sysDash"/>
              <a:round/>
            </a:ln>
            <a:effectLst/>
          </c:spPr>
          <c:marker>
            <c:symbol val="none"/>
          </c:marker>
          <c:cat>
            <c:strRef>
              <c:f>'DIR2'!$A$15:$A$110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'DIR2'!$BW$11:$BW$106</c:f>
              <c:numCache>
                <c:formatCode>0.0</c:formatCode>
                <c:ptCount val="9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numCache>
            </c:numRef>
          </c:val>
          <c:smooth val="0"/>
          <c:extLst>
            <c:ext xmlns:c16="http://schemas.microsoft.com/office/drawing/2014/chart" uri="{C3380CC4-5D6E-409C-BE32-E72D297353CC}">
              <c16:uniqueId val="{00000007-D498-46B6-AE8E-FFA0DDAC59FD}"/>
            </c:ext>
          </c:extLst>
        </c:ser>
        <c:ser>
          <c:idx val="8"/>
          <c:order val="8"/>
          <c:tx>
            <c:strRef>
              <c:f>'DIR2'!$BX$10</c:f>
              <c:strCache>
                <c:ptCount val="1"/>
                <c:pt idx="0">
                  <c:v>PSL</c:v>
                </c:pt>
              </c:strCache>
            </c:strRef>
          </c:tx>
          <c:spPr>
            <a:ln w="25400" cap="rnd">
              <a:solidFill>
                <a:srgbClr val="C00000"/>
              </a:solidFill>
              <a:prstDash val="sysDash"/>
              <a:round/>
            </a:ln>
            <a:effectLst/>
          </c:spPr>
          <c:marker>
            <c:symbol val="none"/>
          </c:marker>
          <c:cat>
            <c:strRef>
              <c:f>'DIR2'!$A$15:$A$110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'DIR2'!$BX$11:$BX$106</c:f>
              <c:numCache>
                <c:formatCode>General</c:formatCode>
                <c:ptCount val="96"/>
                <c:pt idx="0">
                  <c:v>60</c:v>
                </c:pt>
                <c:pt idx="1">
                  <c:v>60</c:v>
                </c:pt>
                <c:pt idx="2">
                  <c:v>60</c:v>
                </c:pt>
                <c:pt idx="3">
                  <c:v>60</c:v>
                </c:pt>
                <c:pt idx="4">
                  <c:v>60</c:v>
                </c:pt>
                <c:pt idx="5">
                  <c:v>60</c:v>
                </c:pt>
                <c:pt idx="6">
                  <c:v>60</c:v>
                </c:pt>
                <c:pt idx="7">
                  <c:v>60</c:v>
                </c:pt>
                <c:pt idx="8">
                  <c:v>60</c:v>
                </c:pt>
                <c:pt idx="9">
                  <c:v>60</c:v>
                </c:pt>
                <c:pt idx="10">
                  <c:v>60</c:v>
                </c:pt>
                <c:pt idx="11">
                  <c:v>60</c:v>
                </c:pt>
                <c:pt idx="12">
                  <c:v>60</c:v>
                </c:pt>
                <c:pt idx="13">
                  <c:v>60</c:v>
                </c:pt>
                <c:pt idx="14">
                  <c:v>60</c:v>
                </c:pt>
                <c:pt idx="15">
                  <c:v>60</c:v>
                </c:pt>
                <c:pt idx="16">
                  <c:v>60</c:v>
                </c:pt>
                <c:pt idx="17">
                  <c:v>60</c:v>
                </c:pt>
                <c:pt idx="18">
                  <c:v>60</c:v>
                </c:pt>
                <c:pt idx="19">
                  <c:v>60</c:v>
                </c:pt>
                <c:pt idx="20">
                  <c:v>60</c:v>
                </c:pt>
                <c:pt idx="21">
                  <c:v>60</c:v>
                </c:pt>
                <c:pt idx="22">
                  <c:v>60</c:v>
                </c:pt>
                <c:pt idx="23">
                  <c:v>60</c:v>
                </c:pt>
                <c:pt idx="24">
                  <c:v>60</c:v>
                </c:pt>
                <c:pt idx="25">
                  <c:v>60</c:v>
                </c:pt>
                <c:pt idx="26">
                  <c:v>60</c:v>
                </c:pt>
                <c:pt idx="27">
                  <c:v>60</c:v>
                </c:pt>
                <c:pt idx="28">
                  <c:v>60</c:v>
                </c:pt>
                <c:pt idx="29">
                  <c:v>60</c:v>
                </c:pt>
                <c:pt idx="30">
                  <c:v>60</c:v>
                </c:pt>
                <c:pt idx="31">
                  <c:v>60</c:v>
                </c:pt>
                <c:pt idx="32">
                  <c:v>60</c:v>
                </c:pt>
                <c:pt idx="33">
                  <c:v>60</c:v>
                </c:pt>
                <c:pt idx="34">
                  <c:v>60</c:v>
                </c:pt>
                <c:pt idx="35">
                  <c:v>60</c:v>
                </c:pt>
                <c:pt idx="36">
                  <c:v>60</c:v>
                </c:pt>
                <c:pt idx="37">
                  <c:v>60</c:v>
                </c:pt>
                <c:pt idx="38">
                  <c:v>60</c:v>
                </c:pt>
                <c:pt idx="39">
                  <c:v>60</c:v>
                </c:pt>
                <c:pt idx="40">
                  <c:v>60</c:v>
                </c:pt>
                <c:pt idx="41">
                  <c:v>60</c:v>
                </c:pt>
                <c:pt idx="42">
                  <c:v>60</c:v>
                </c:pt>
                <c:pt idx="43">
                  <c:v>60</c:v>
                </c:pt>
                <c:pt idx="44">
                  <c:v>60</c:v>
                </c:pt>
                <c:pt idx="45">
                  <c:v>60</c:v>
                </c:pt>
                <c:pt idx="46">
                  <c:v>60</c:v>
                </c:pt>
                <c:pt idx="47">
                  <c:v>60</c:v>
                </c:pt>
                <c:pt idx="48">
                  <c:v>60</c:v>
                </c:pt>
                <c:pt idx="49">
                  <c:v>60</c:v>
                </c:pt>
                <c:pt idx="50">
                  <c:v>60</c:v>
                </c:pt>
                <c:pt idx="51">
                  <c:v>60</c:v>
                </c:pt>
                <c:pt idx="52">
                  <c:v>60</c:v>
                </c:pt>
                <c:pt idx="53">
                  <c:v>60</c:v>
                </c:pt>
                <c:pt idx="54">
                  <c:v>60</c:v>
                </c:pt>
                <c:pt idx="55">
                  <c:v>60</c:v>
                </c:pt>
                <c:pt idx="56">
                  <c:v>60</c:v>
                </c:pt>
                <c:pt idx="57">
                  <c:v>60</c:v>
                </c:pt>
                <c:pt idx="58">
                  <c:v>60</c:v>
                </c:pt>
                <c:pt idx="59">
                  <c:v>60</c:v>
                </c:pt>
                <c:pt idx="60">
                  <c:v>60</c:v>
                </c:pt>
                <c:pt idx="61">
                  <c:v>60</c:v>
                </c:pt>
                <c:pt idx="62">
                  <c:v>60</c:v>
                </c:pt>
                <c:pt idx="63">
                  <c:v>60</c:v>
                </c:pt>
                <c:pt idx="64">
                  <c:v>60</c:v>
                </c:pt>
                <c:pt idx="65">
                  <c:v>60</c:v>
                </c:pt>
                <c:pt idx="66">
                  <c:v>60</c:v>
                </c:pt>
                <c:pt idx="67">
                  <c:v>60</c:v>
                </c:pt>
                <c:pt idx="68">
                  <c:v>60</c:v>
                </c:pt>
                <c:pt idx="69">
                  <c:v>60</c:v>
                </c:pt>
                <c:pt idx="70">
                  <c:v>60</c:v>
                </c:pt>
                <c:pt idx="71">
                  <c:v>60</c:v>
                </c:pt>
                <c:pt idx="72">
                  <c:v>60</c:v>
                </c:pt>
                <c:pt idx="73">
                  <c:v>60</c:v>
                </c:pt>
                <c:pt idx="74">
                  <c:v>60</c:v>
                </c:pt>
                <c:pt idx="75">
                  <c:v>60</c:v>
                </c:pt>
                <c:pt idx="76">
                  <c:v>60</c:v>
                </c:pt>
                <c:pt idx="77">
                  <c:v>60</c:v>
                </c:pt>
                <c:pt idx="78">
                  <c:v>60</c:v>
                </c:pt>
                <c:pt idx="79">
                  <c:v>60</c:v>
                </c:pt>
                <c:pt idx="80">
                  <c:v>60</c:v>
                </c:pt>
                <c:pt idx="81">
                  <c:v>60</c:v>
                </c:pt>
                <c:pt idx="82">
                  <c:v>60</c:v>
                </c:pt>
                <c:pt idx="83">
                  <c:v>60</c:v>
                </c:pt>
                <c:pt idx="84">
                  <c:v>60</c:v>
                </c:pt>
                <c:pt idx="85">
                  <c:v>60</c:v>
                </c:pt>
                <c:pt idx="86">
                  <c:v>60</c:v>
                </c:pt>
                <c:pt idx="87">
                  <c:v>60</c:v>
                </c:pt>
                <c:pt idx="88">
                  <c:v>60</c:v>
                </c:pt>
                <c:pt idx="89">
                  <c:v>60</c:v>
                </c:pt>
                <c:pt idx="90">
                  <c:v>60</c:v>
                </c:pt>
                <c:pt idx="91">
                  <c:v>60</c:v>
                </c:pt>
                <c:pt idx="92">
                  <c:v>60</c:v>
                </c:pt>
                <c:pt idx="93">
                  <c:v>60</c:v>
                </c:pt>
                <c:pt idx="94">
                  <c:v>60</c:v>
                </c:pt>
                <c:pt idx="95">
                  <c:v>60</c:v>
                </c:pt>
              </c:numCache>
            </c:numRef>
          </c:val>
          <c:smooth val="0"/>
          <c:extLst>
            <c:ext xmlns:c16="http://schemas.microsoft.com/office/drawing/2014/chart" uri="{C3380CC4-5D6E-409C-BE32-E72D297353CC}">
              <c16:uniqueId val="{00000008-D498-46B6-AE8E-FFA0DDAC59FD}"/>
            </c:ext>
          </c:extLst>
        </c:ser>
        <c:ser>
          <c:idx val="9"/>
          <c:order val="9"/>
          <c:tx>
            <c:strRef>
              <c:f>'DIR2'!$BV$10</c:f>
              <c:strCache>
                <c:ptCount val="1"/>
                <c:pt idx="0">
                  <c:v>AVG SPD</c:v>
                </c:pt>
              </c:strCache>
            </c:strRef>
          </c:tx>
          <c:spPr>
            <a:ln w="25400" cap="rnd">
              <a:solidFill>
                <a:srgbClr val="C00000"/>
              </a:solidFill>
              <a:round/>
            </a:ln>
            <a:effectLst/>
          </c:spPr>
          <c:marker>
            <c:symbol val="none"/>
          </c:marker>
          <c:cat>
            <c:strRef>
              <c:f>'DIR2'!$A$15:$A$110</c:f>
              <c:strCache>
                <c:ptCount val="96"/>
                <c:pt idx="0">
                  <c:v>0000</c:v>
                </c:pt>
                <c:pt idx="1">
                  <c:v>0015</c:v>
                </c:pt>
                <c:pt idx="2">
                  <c:v>0030</c:v>
                </c:pt>
                <c:pt idx="3">
                  <c:v>0045</c:v>
                </c:pt>
                <c:pt idx="4">
                  <c:v>0100</c:v>
                </c:pt>
                <c:pt idx="5">
                  <c:v>0115</c:v>
                </c:pt>
                <c:pt idx="6">
                  <c:v>0130</c:v>
                </c:pt>
                <c:pt idx="7">
                  <c:v>0145</c:v>
                </c:pt>
                <c:pt idx="8">
                  <c:v>0200</c:v>
                </c:pt>
                <c:pt idx="9">
                  <c:v>0215</c:v>
                </c:pt>
                <c:pt idx="10">
                  <c:v>0230</c:v>
                </c:pt>
                <c:pt idx="11">
                  <c:v>0245</c:v>
                </c:pt>
                <c:pt idx="12">
                  <c:v>0300</c:v>
                </c:pt>
                <c:pt idx="13">
                  <c:v>0315</c:v>
                </c:pt>
                <c:pt idx="14">
                  <c:v>0330</c:v>
                </c:pt>
                <c:pt idx="15">
                  <c:v>0345</c:v>
                </c:pt>
                <c:pt idx="16">
                  <c:v>0400</c:v>
                </c:pt>
                <c:pt idx="17">
                  <c:v>0415</c:v>
                </c:pt>
                <c:pt idx="18">
                  <c:v>0430</c:v>
                </c:pt>
                <c:pt idx="19">
                  <c:v>0445</c:v>
                </c:pt>
                <c:pt idx="20">
                  <c:v>0500</c:v>
                </c:pt>
                <c:pt idx="21">
                  <c:v>0515</c:v>
                </c:pt>
                <c:pt idx="22">
                  <c:v>0530</c:v>
                </c:pt>
                <c:pt idx="23">
                  <c:v>0545</c:v>
                </c:pt>
                <c:pt idx="24">
                  <c:v>0600</c:v>
                </c:pt>
                <c:pt idx="25">
                  <c:v>0615</c:v>
                </c:pt>
                <c:pt idx="26">
                  <c:v>0630</c:v>
                </c:pt>
                <c:pt idx="27">
                  <c:v>0645</c:v>
                </c:pt>
                <c:pt idx="28">
                  <c:v>0700</c:v>
                </c:pt>
                <c:pt idx="29">
                  <c:v>0715</c:v>
                </c:pt>
                <c:pt idx="30">
                  <c:v>0730</c:v>
                </c:pt>
                <c:pt idx="31">
                  <c:v>0745</c:v>
                </c:pt>
                <c:pt idx="32">
                  <c:v>0800</c:v>
                </c:pt>
                <c:pt idx="33">
                  <c:v>0815</c:v>
                </c:pt>
                <c:pt idx="34">
                  <c:v>0830</c:v>
                </c:pt>
                <c:pt idx="35">
                  <c:v>0845</c:v>
                </c:pt>
                <c:pt idx="36">
                  <c:v>0900</c:v>
                </c:pt>
                <c:pt idx="37">
                  <c:v>0915</c:v>
                </c:pt>
                <c:pt idx="38">
                  <c:v>0930</c:v>
                </c:pt>
                <c:pt idx="39">
                  <c:v>0945</c:v>
                </c:pt>
                <c:pt idx="40">
                  <c:v>1000</c:v>
                </c:pt>
                <c:pt idx="41">
                  <c:v>1015</c:v>
                </c:pt>
                <c:pt idx="42">
                  <c:v>1030</c:v>
                </c:pt>
                <c:pt idx="43">
                  <c:v>1045</c:v>
                </c:pt>
                <c:pt idx="44">
                  <c:v>1100</c:v>
                </c:pt>
                <c:pt idx="45">
                  <c:v>1115</c:v>
                </c:pt>
                <c:pt idx="46">
                  <c:v>1130</c:v>
                </c:pt>
                <c:pt idx="47">
                  <c:v>1145</c:v>
                </c:pt>
                <c:pt idx="48">
                  <c:v>1200</c:v>
                </c:pt>
                <c:pt idx="49">
                  <c:v>1215</c:v>
                </c:pt>
                <c:pt idx="50">
                  <c:v>1230</c:v>
                </c:pt>
                <c:pt idx="51">
                  <c:v>1245</c:v>
                </c:pt>
                <c:pt idx="52">
                  <c:v>1300</c:v>
                </c:pt>
                <c:pt idx="53">
                  <c:v>1315</c:v>
                </c:pt>
                <c:pt idx="54">
                  <c:v>1330</c:v>
                </c:pt>
                <c:pt idx="55">
                  <c:v>1345</c:v>
                </c:pt>
                <c:pt idx="56">
                  <c:v>1400</c:v>
                </c:pt>
                <c:pt idx="57">
                  <c:v>1415</c:v>
                </c:pt>
                <c:pt idx="58">
                  <c:v>1430</c:v>
                </c:pt>
                <c:pt idx="59">
                  <c:v>1445</c:v>
                </c:pt>
                <c:pt idx="60">
                  <c:v>1500</c:v>
                </c:pt>
                <c:pt idx="61">
                  <c:v>1515</c:v>
                </c:pt>
                <c:pt idx="62">
                  <c:v>1530</c:v>
                </c:pt>
                <c:pt idx="63">
                  <c:v>1545</c:v>
                </c:pt>
                <c:pt idx="64">
                  <c:v>1600</c:v>
                </c:pt>
                <c:pt idx="65">
                  <c:v>1615</c:v>
                </c:pt>
                <c:pt idx="66">
                  <c:v>1630</c:v>
                </c:pt>
                <c:pt idx="67">
                  <c:v>1645</c:v>
                </c:pt>
                <c:pt idx="68">
                  <c:v>1700</c:v>
                </c:pt>
                <c:pt idx="69">
                  <c:v>1715</c:v>
                </c:pt>
                <c:pt idx="70">
                  <c:v>1730</c:v>
                </c:pt>
                <c:pt idx="71">
                  <c:v>1745</c:v>
                </c:pt>
                <c:pt idx="72">
                  <c:v>1800</c:v>
                </c:pt>
                <c:pt idx="73">
                  <c:v>1815</c:v>
                </c:pt>
                <c:pt idx="74">
                  <c:v>1830</c:v>
                </c:pt>
                <c:pt idx="75">
                  <c:v>1845</c:v>
                </c:pt>
                <c:pt idx="76">
                  <c:v>1900</c:v>
                </c:pt>
                <c:pt idx="77">
                  <c:v>1915</c:v>
                </c:pt>
                <c:pt idx="78">
                  <c:v>1930</c:v>
                </c:pt>
                <c:pt idx="79">
                  <c:v>1945</c:v>
                </c:pt>
                <c:pt idx="80">
                  <c:v>2000</c:v>
                </c:pt>
                <c:pt idx="81">
                  <c:v>2015</c:v>
                </c:pt>
                <c:pt idx="82">
                  <c:v>2030</c:v>
                </c:pt>
                <c:pt idx="83">
                  <c:v>2045</c:v>
                </c:pt>
                <c:pt idx="84">
                  <c:v>2100</c:v>
                </c:pt>
                <c:pt idx="85">
                  <c:v>2115</c:v>
                </c:pt>
                <c:pt idx="86">
                  <c:v>2130</c:v>
                </c:pt>
                <c:pt idx="87">
                  <c:v>2145</c:v>
                </c:pt>
                <c:pt idx="88">
                  <c:v>2200</c:v>
                </c:pt>
                <c:pt idx="89">
                  <c:v>2215</c:v>
                </c:pt>
                <c:pt idx="90">
                  <c:v>2230</c:v>
                </c:pt>
                <c:pt idx="91">
                  <c:v>2245</c:v>
                </c:pt>
                <c:pt idx="92">
                  <c:v>2300</c:v>
                </c:pt>
                <c:pt idx="93">
                  <c:v>2315</c:v>
                </c:pt>
                <c:pt idx="94">
                  <c:v>2330</c:v>
                </c:pt>
                <c:pt idx="95">
                  <c:v>2345</c:v>
                </c:pt>
              </c:strCache>
            </c:strRef>
          </c:cat>
          <c:val>
            <c:numRef>
              <c:f>'DIR2'!$BV$11:$BV$106</c:f>
              <c:numCache>
                <c:formatCode>0.0</c:formatCode>
                <c:ptCount val="9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18.2</c:v>
                </c:pt>
                <c:pt idx="20">
                  <c:v>19</c:v>
                </c:pt>
                <c:pt idx="21">
                  <c:v>#N/A</c:v>
                </c:pt>
                <c:pt idx="22">
                  <c:v>#N/A</c:v>
                </c:pt>
                <c:pt idx="23">
                  <c:v>14.733333333333334</c:v>
                </c:pt>
                <c:pt idx="24">
                  <c:v>15.133333333333333</c:v>
                </c:pt>
                <c:pt idx="25">
                  <c:v>11.775</c:v>
                </c:pt>
                <c:pt idx="26">
                  <c:v>#N/A</c:v>
                </c:pt>
                <c:pt idx="27">
                  <c:v>14.45</c:v>
                </c:pt>
                <c:pt idx="28">
                  <c:v>18.524999999999999</c:v>
                </c:pt>
                <c:pt idx="29">
                  <c:v>19.274999999999999</c:v>
                </c:pt>
                <c:pt idx="30">
                  <c:v>16.283333333333335</c:v>
                </c:pt>
                <c:pt idx="31">
                  <c:v>17.633333333333336</c:v>
                </c:pt>
                <c:pt idx="32">
                  <c:v>16.2</c:v>
                </c:pt>
                <c:pt idx="33">
                  <c:v>14.925000000000001</c:v>
                </c:pt>
                <c:pt idx="34">
                  <c:v>18.32</c:v>
                </c:pt>
                <c:pt idx="35">
                  <c:v>13.12</c:v>
                </c:pt>
                <c:pt idx="36">
                  <c:v>15.442857142857141</c:v>
                </c:pt>
                <c:pt idx="37">
                  <c:v>13.633333333333333</c:v>
                </c:pt>
                <c:pt idx="38">
                  <c:v>14.716666666666669</c:v>
                </c:pt>
                <c:pt idx="39">
                  <c:v>14.780000000000001</c:v>
                </c:pt>
                <c:pt idx="40">
                  <c:v>12.766666666666666</c:v>
                </c:pt>
                <c:pt idx="41">
                  <c:v>11.899999999999999</c:v>
                </c:pt>
                <c:pt idx="42">
                  <c:v>12.966666666666667</c:v>
                </c:pt>
                <c:pt idx="43">
                  <c:v>13.083333333333334</c:v>
                </c:pt>
                <c:pt idx="44">
                  <c:v>14.533333333333331</c:v>
                </c:pt>
                <c:pt idx="45">
                  <c:v>13.65</c:v>
                </c:pt>
                <c:pt idx="46">
                  <c:v>15.649999999999997</c:v>
                </c:pt>
                <c:pt idx="47">
                  <c:v>11.440000000000001</c:v>
                </c:pt>
                <c:pt idx="48">
                  <c:v>13.25</c:v>
                </c:pt>
                <c:pt idx="49">
                  <c:v>12.525</c:v>
                </c:pt>
                <c:pt idx="50">
                  <c:v>18.45</c:v>
                </c:pt>
                <c:pt idx="51">
                  <c:v>17.533333333333335</c:v>
                </c:pt>
                <c:pt idx="52">
                  <c:v>14.4</c:v>
                </c:pt>
                <c:pt idx="53">
                  <c:v>15.600000000000001</c:v>
                </c:pt>
                <c:pt idx="54">
                  <c:v>14.95</c:v>
                </c:pt>
                <c:pt idx="55">
                  <c:v>13.233333333333333</c:v>
                </c:pt>
                <c:pt idx="56">
                  <c:v>17.5</c:v>
                </c:pt>
                <c:pt idx="57">
                  <c:v>16.574999999999999</c:v>
                </c:pt>
                <c:pt idx="58">
                  <c:v>13.9</c:v>
                </c:pt>
                <c:pt idx="59">
                  <c:v>17.466666666666665</c:v>
                </c:pt>
                <c:pt idx="60">
                  <c:v>16.524999999999999</c:v>
                </c:pt>
                <c:pt idx="61">
                  <c:v>15.125</c:v>
                </c:pt>
                <c:pt idx="62">
                  <c:v>19.580000000000002</c:v>
                </c:pt>
                <c:pt idx="63">
                  <c:v>15.433333333333332</c:v>
                </c:pt>
                <c:pt idx="64">
                  <c:v>14.875000000000002</c:v>
                </c:pt>
                <c:pt idx="65">
                  <c:v>16.333333333333332</c:v>
                </c:pt>
                <c:pt idx="66">
                  <c:v>14.84</c:v>
                </c:pt>
                <c:pt idx="67">
                  <c:v>16.099999999999998</c:v>
                </c:pt>
                <c:pt idx="68">
                  <c:v>19.580000000000002</c:v>
                </c:pt>
                <c:pt idx="69">
                  <c:v>19.975000000000001</c:v>
                </c:pt>
                <c:pt idx="70">
                  <c:v>12.024999999999999</c:v>
                </c:pt>
                <c:pt idx="71">
                  <c:v>14.625</c:v>
                </c:pt>
                <c:pt idx="72">
                  <c:v>16.333333333333332</c:v>
                </c:pt>
                <c:pt idx="73">
                  <c:v>14.1</c:v>
                </c:pt>
                <c:pt idx="74">
                  <c:v>17.933333333333334</c:v>
                </c:pt>
                <c:pt idx="75">
                  <c:v>16.299999999999997</c:v>
                </c:pt>
                <c:pt idx="76">
                  <c:v>15.15</c:v>
                </c:pt>
                <c:pt idx="77">
                  <c:v>16.080000000000002</c:v>
                </c:pt>
                <c:pt idx="78">
                  <c:v>19.649999999999999</c:v>
                </c:pt>
                <c:pt idx="79">
                  <c:v>14.066666666666668</c:v>
                </c:pt>
                <c:pt idx="80">
                  <c:v>8.3000000000000007</c:v>
                </c:pt>
                <c:pt idx="81">
                  <c:v>#N/A</c:v>
                </c:pt>
                <c:pt idx="82">
                  <c:v>#N/A</c:v>
                </c:pt>
                <c:pt idx="83">
                  <c:v>17.2</c:v>
                </c:pt>
                <c:pt idx="84">
                  <c:v>15.1</c:v>
                </c:pt>
                <c:pt idx="85">
                  <c:v>16.600000000000001</c:v>
                </c:pt>
                <c:pt idx="86">
                  <c:v>#N/A</c:v>
                </c:pt>
                <c:pt idx="87">
                  <c:v>#N/A</c:v>
                </c:pt>
                <c:pt idx="88">
                  <c:v>#N/A</c:v>
                </c:pt>
                <c:pt idx="89">
                  <c:v>#N/A</c:v>
                </c:pt>
                <c:pt idx="90">
                  <c:v>#N/A</c:v>
                </c:pt>
                <c:pt idx="91">
                  <c:v>#N/A</c:v>
                </c:pt>
                <c:pt idx="92">
                  <c:v>#N/A</c:v>
                </c:pt>
                <c:pt idx="93">
                  <c:v>7.9</c:v>
                </c:pt>
                <c:pt idx="94">
                  <c:v>#N/A</c:v>
                </c:pt>
                <c:pt idx="95">
                  <c:v>#N/A</c:v>
                </c:pt>
              </c:numCache>
            </c:numRef>
          </c:val>
          <c:smooth val="0"/>
          <c:extLst>
            <c:ext xmlns:c16="http://schemas.microsoft.com/office/drawing/2014/chart" uri="{C3380CC4-5D6E-409C-BE32-E72D297353CC}">
              <c16:uniqueId val="{00000009-D498-46B6-AE8E-FFA0DDAC59FD}"/>
            </c:ext>
          </c:extLst>
        </c:ser>
        <c:dLbls>
          <c:showLegendKey val="0"/>
          <c:showVal val="0"/>
          <c:showCatName val="0"/>
          <c:showSerName val="0"/>
          <c:showPercent val="0"/>
          <c:showBubbleSize val="0"/>
        </c:dLbls>
        <c:marker val="1"/>
        <c:smooth val="0"/>
        <c:axId val="-1626835696"/>
        <c:axId val="-1626836240"/>
      </c:lineChart>
      <c:catAx>
        <c:axId val="-162683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836784"/>
        <c:crosses val="autoZero"/>
        <c:auto val="1"/>
        <c:lblAlgn val="ctr"/>
        <c:lblOffset val="100"/>
        <c:noMultiLvlLbl val="0"/>
      </c:catAx>
      <c:valAx>
        <c:axId val="-1626836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accent2">
                    <a:lumMod val="75000"/>
                  </a:schemeClr>
                </a:solidFill>
                <a:latin typeface="+mn-lt"/>
                <a:ea typeface="+mn-ea"/>
                <a:cs typeface="+mn-cs"/>
              </a:defRPr>
            </a:pPr>
            <a:endParaRPr lang="en-US"/>
          </a:p>
        </c:txPr>
        <c:crossAx val="-1626835152"/>
        <c:crosses val="autoZero"/>
        <c:crossBetween val="between"/>
      </c:valAx>
      <c:valAx>
        <c:axId val="-162683624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rgbClr val="C00000"/>
                </a:solidFill>
                <a:latin typeface="+mn-lt"/>
                <a:ea typeface="+mn-ea"/>
                <a:cs typeface="+mn-cs"/>
              </a:defRPr>
            </a:pPr>
            <a:endParaRPr lang="en-US"/>
          </a:p>
        </c:txPr>
        <c:crossAx val="-1626835696"/>
        <c:crosses val="max"/>
        <c:crossBetween val="between"/>
      </c:valAx>
      <c:catAx>
        <c:axId val="-1626835696"/>
        <c:scaling>
          <c:orientation val="minMax"/>
        </c:scaling>
        <c:delete val="1"/>
        <c:axPos val="b"/>
        <c:numFmt formatCode="General" sourceLinked="1"/>
        <c:majorTickMark val="out"/>
        <c:minorTickMark val="none"/>
        <c:tickLblPos val="nextTo"/>
        <c:crossAx val="-1626836240"/>
        <c:crosses val="autoZero"/>
        <c:auto val="1"/>
        <c:lblAlgn val="ctr"/>
        <c:lblOffset val="100"/>
        <c:noMultiLvlLbl val="0"/>
      </c:catAx>
      <c:spPr>
        <a:noFill/>
        <a:ln>
          <a:noFill/>
        </a:ln>
        <a:effectLst/>
      </c:spPr>
    </c:plotArea>
    <c:plotVisOnly val="0"/>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3.png"/><Relationship Id="rId4" Type="http://schemas.openxmlformats.org/officeDocument/2006/relationships/chart" Target="../charts/chart4.xml"/><Relationship Id="rId9"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2</xdr:col>
      <xdr:colOff>0</xdr:colOff>
      <xdr:row>93</xdr:row>
      <xdr:rowOff>0</xdr:rowOff>
    </xdr:from>
    <xdr:to>
      <xdr:col>8</xdr:col>
      <xdr:colOff>576263</xdr:colOff>
      <xdr:row>106</xdr:row>
      <xdr:rowOff>0</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93</xdr:row>
      <xdr:rowOff>0</xdr:rowOff>
    </xdr:from>
    <xdr:to>
      <xdr:col>16</xdr:col>
      <xdr:colOff>578826</xdr:colOff>
      <xdr:row>106</xdr:row>
      <xdr:rowOff>0</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4762</xdr:colOff>
      <xdr:row>72</xdr:row>
      <xdr:rowOff>4762</xdr:rowOff>
    </xdr:from>
    <xdr:to>
      <xdr:col>9</xdr:col>
      <xdr:colOff>0</xdr:colOff>
      <xdr:row>85</xdr:row>
      <xdr:rowOff>0</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72</xdr:row>
      <xdr:rowOff>0</xdr:rowOff>
    </xdr:from>
    <xdr:to>
      <xdr:col>16</xdr:col>
      <xdr:colOff>608150</xdr:colOff>
      <xdr:row>85</xdr:row>
      <xdr:rowOff>0</xdr:rowOff>
    </xdr:to>
    <xdr:graphicFrame macro="">
      <xdr:nvGraphicFramePr>
        <xdr:cNvPr id="16" name="Chart 1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182</xdr:row>
      <xdr:rowOff>179295</xdr:rowOff>
    </xdr:from>
    <xdr:to>
      <xdr:col>9</xdr:col>
      <xdr:colOff>0</xdr:colOff>
      <xdr:row>196</xdr:row>
      <xdr:rowOff>0</xdr:rowOff>
    </xdr:to>
    <xdr:graphicFrame macro="">
      <xdr:nvGraphicFramePr>
        <xdr:cNvPr id="17" name="Chart 16">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134</xdr:row>
      <xdr:rowOff>0</xdr:rowOff>
    </xdr:from>
    <xdr:to>
      <xdr:col>9</xdr:col>
      <xdr:colOff>16809</xdr:colOff>
      <xdr:row>146</xdr:row>
      <xdr:rowOff>0</xdr:rowOff>
    </xdr:to>
    <xdr:graphicFrame macro="">
      <xdr:nvGraphicFramePr>
        <xdr:cNvPr id="19" name="Chart 18">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110</xdr:row>
      <xdr:rowOff>0</xdr:rowOff>
    </xdr:from>
    <xdr:to>
      <xdr:col>17</xdr:col>
      <xdr:colOff>0</xdr:colOff>
      <xdr:row>116</xdr:row>
      <xdr:rowOff>0</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120</xdr:row>
      <xdr:rowOff>1949</xdr:rowOff>
    </xdr:from>
    <xdr:to>
      <xdr:col>17</xdr:col>
      <xdr:colOff>0</xdr:colOff>
      <xdr:row>126</xdr:row>
      <xdr:rowOff>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44823</xdr:colOff>
      <xdr:row>52</xdr:row>
      <xdr:rowOff>62753</xdr:rowOff>
    </xdr:from>
    <xdr:to>
      <xdr:col>12</xdr:col>
      <xdr:colOff>528917</xdr:colOff>
      <xdr:row>66</xdr:row>
      <xdr:rowOff>170330</xdr:rowOff>
    </xdr:to>
    <xdr:grpSp>
      <xdr:nvGrpSpPr>
        <xdr:cNvPr id="11" name="Group 10">
          <a:extLst>
            <a:ext uri="{FF2B5EF4-FFF2-40B4-BE49-F238E27FC236}">
              <a16:creationId xmlns:a16="http://schemas.microsoft.com/office/drawing/2014/main" id="{A43B8CA8-F2AC-4678-834C-FBE125CBA38D}"/>
            </a:ext>
          </a:extLst>
        </xdr:cNvPr>
        <xdr:cNvGrpSpPr/>
      </xdr:nvGrpSpPr>
      <xdr:grpSpPr>
        <a:xfrm>
          <a:off x="291352" y="9991165"/>
          <a:ext cx="6367183" cy="3895165"/>
          <a:chOff x="123825" y="2863216"/>
          <a:chExt cx="6442710" cy="3880020"/>
        </a:xfrm>
      </xdr:grpSpPr>
      <xdr:pic>
        <xdr:nvPicPr>
          <xdr:cNvPr id="13" name="Picture 12">
            <a:extLst>
              <a:ext uri="{FF2B5EF4-FFF2-40B4-BE49-F238E27FC236}">
                <a16:creationId xmlns:a16="http://schemas.microsoft.com/office/drawing/2014/main" id="{4880C03C-01CB-D351-EEF7-2801607D9FED}"/>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23825" y="2863216"/>
            <a:ext cx="6442710" cy="3880020"/>
          </a:xfrm>
          <a:prstGeom prst="rect">
            <a:avLst/>
          </a:prstGeom>
        </xdr:spPr>
      </xdr:pic>
      <xdr:grpSp>
        <xdr:nvGrpSpPr>
          <xdr:cNvPr id="14" name="Group 13">
            <a:extLst>
              <a:ext uri="{FF2B5EF4-FFF2-40B4-BE49-F238E27FC236}">
                <a16:creationId xmlns:a16="http://schemas.microsoft.com/office/drawing/2014/main" id="{BA8650C6-E142-0779-6377-A93C53684D2A}"/>
              </a:ext>
            </a:extLst>
          </xdr:cNvPr>
          <xdr:cNvGrpSpPr/>
        </xdr:nvGrpSpPr>
        <xdr:grpSpPr>
          <a:xfrm rot="13498058" flipV="1">
            <a:off x="2454282" y="4705598"/>
            <a:ext cx="334859" cy="88034"/>
            <a:chOff x="7339013" y="3967162"/>
            <a:chExt cx="490537" cy="90489"/>
          </a:xfrm>
        </xdr:grpSpPr>
        <xdr:cxnSp macro="">
          <xdr:nvCxnSpPr>
            <xdr:cNvPr id="21" name="Straight Connector 20">
              <a:extLst>
                <a:ext uri="{FF2B5EF4-FFF2-40B4-BE49-F238E27FC236}">
                  <a16:creationId xmlns:a16="http://schemas.microsoft.com/office/drawing/2014/main" id="{8C96052B-2937-0283-0F0A-8769F07AA8E8}"/>
                </a:ext>
              </a:extLst>
            </xdr:cNvPr>
            <xdr:cNvCxnSpPr/>
          </xdr:nvCxnSpPr>
          <xdr:spPr>
            <a:xfrm flipH="1">
              <a:off x="7348538" y="4057651"/>
              <a:ext cx="481012"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id="{87DEC949-102A-B683-527C-65D272703A78}"/>
                </a:ext>
              </a:extLst>
            </xdr:cNvPr>
            <xdr:cNvCxnSpPr/>
          </xdr:nvCxnSpPr>
          <xdr:spPr>
            <a:xfrm flipH="1">
              <a:off x="7339013" y="3967162"/>
              <a:ext cx="490536"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8" name="TextBox 17">
            <a:extLst>
              <a:ext uri="{FF2B5EF4-FFF2-40B4-BE49-F238E27FC236}">
                <a16:creationId xmlns:a16="http://schemas.microsoft.com/office/drawing/2014/main" id="{DD92C33D-B822-2534-B8DA-DD28A10781FC}"/>
              </a:ext>
            </a:extLst>
          </xdr:cNvPr>
          <xdr:cNvSpPr txBox="1"/>
        </xdr:nvSpPr>
        <xdr:spPr>
          <a:xfrm>
            <a:off x="1666875" y="5092065"/>
            <a:ext cx="920830"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Wallow Lane</a:t>
            </a:r>
          </a:p>
        </xdr:txBody>
      </xdr:sp>
      <xdr:sp macro="" textlink="">
        <xdr:nvSpPr>
          <xdr:cNvPr id="20" name="TextBox 19">
            <a:extLst>
              <a:ext uri="{FF2B5EF4-FFF2-40B4-BE49-F238E27FC236}">
                <a16:creationId xmlns:a16="http://schemas.microsoft.com/office/drawing/2014/main" id="{8947B73B-7A37-A664-BD29-58D6B5E8143F}"/>
              </a:ext>
            </a:extLst>
          </xdr:cNvPr>
          <xdr:cNvSpPr txBox="1"/>
        </xdr:nvSpPr>
        <xdr:spPr>
          <a:xfrm>
            <a:off x="2868930" y="5120641"/>
            <a:ext cx="89216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Farm Access</a:t>
            </a:r>
          </a:p>
        </xdr:txBody>
      </xdr:sp>
    </xdr:grpSp>
    <xdr:clientData/>
  </xdr:twoCellAnchor>
  <xdr:twoCellAnchor editAs="oneCell">
    <xdr:from>
      <xdr:col>0</xdr:col>
      <xdr:colOff>11206</xdr:colOff>
      <xdr:row>2</xdr:row>
      <xdr:rowOff>268941</xdr:rowOff>
    </xdr:from>
    <xdr:to>
      <xdr:col>5</xdr:col>
      <xdr:colOff>448235</xdr:colOff>
      <xdr:row>5</xdr:row>
      <xdr:rowOff>97095</xdr:rowOff>
    </xdr:to>
    <xdr:pic>
      <xdr:nvPicPr>
        <xdr:cNvPr id="3" name="Picture 2">
          <a:extLst>
            <a:ext uri="{FF2B5EF4-FFF2-40B4-BE49-F238E27FC236}">
              <a16:creationId xmlns:a16="http://schemas.microsoft.com/office/drawing/2014/main" id="{F755F34D-6320-3605-05A6-D8BCF03F1731}"/>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1206" y="649941"/>
          <a:ext cx="2375647" cy="6798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1"/>
  </sheetPr>
  <dimension ref="B1:CM63"/>
  <sheetViews>
    <sheetView showGridLines="0" zoomScale="90" zoomScaleNormal="90" workbookViewId="0">
      <selection activeCell="I16" sqref="I16"/>
    </sheetView>
  </sheetViews>
  <sheetFormatPr defaultColWidth="9.140625" defaultRowHeight="12.75" x14ac:dyDescent="0.2"/>
  <cols>
    <col min="1" max="1" width="2.42578125" style="119" customWidth="1"/>
    <col min="2" max="2" width="14.28515625" style="119" customWidth="1"/>
    <col min="3" max="3" width="10.5703125" style="119" customWidth="1"/>
    <col min="4" max="4" width="35.7109375" style="108" customWidth="1"/>
    <col min="5" max="5" width="17.140625" style="119" customWidth="1"/>
    <col min="6" max="6" width="11.5703125" style="119" customWidth="1"/>
    <col min="7" max="7" width="9.28515625" style="171" customWidth="1"/>
    <col min="8" max="8" width="7.85546875" style="171" customWidth="1"/>
    <col min="9" max="9" width="8.5703125" style="119" customWidth="1"/>
    <col min="10" max="10" width="9.28515625" style="119" customWidth="1"/>
    <col min="11" max="11" width="8.140625" style="119" customWidth="1"/>
    <col min="12" max="12" width="8.28515625" style="119" customWidth="1"/>
    <col min="13" max="13" width="9.140625" style="119" customWidth="1"/>
    <col min="14" max="17" width="10" style="119" customWidth="1"/>
    <col min="18" max="26" width="9.140625" style="119" customWidth="1"/>
    <col min="27" max="27" width="7.140625" style="121" customWidth="1"/>
    <col min="28" max="28" width="9.140625" style="121" customWidth="1"/>
    <col min="29" max="29" width="8.28515625" style="121" customWidth="1"/>
    <col min="30" max="31" width="11" style="121" customWidth="1"/>
    <col min="32" max="32" width="2.7109375" style="121" customWidth="1"/>
    <col min="33" max="33" width="11" style="121" customWidth="1"/>
    <col min="34" max="34" width="10.42578125" style="121" customWidth="1"/>
    <col min="35" max="35" width="9.5703125" style="121" customWidth="1"/>
    <col min="36" max="36" width="9.85546875" style="121" customWidth="1"/>
    <col min="37" max="37" width="2.7109375" style="121" customWidth="1"/>
    <col min="38" max="41" width="9.85546875" style="121" customWidth="1"/>
    <col min="42" max="42" width="2.7109375" style="121" customWidth="1"/>
    <col min="43" max="43" width="7.7109375" style="121" customWidth="1"/>
    <col min="44" max="44" width="7.85546875" style="121" customWidth="1"/>
    <col min="45" max="45" width="2.7109375" style="121" customWidth="1"/>
    <col min="46" max="47" width="9.85546875" style="121" customWidth="1"/>
    <col min="48" max="48" width="11" style="121" customWidth="1"/>
    <col min="49" max="49" width="10.5703125" style="121" customWidth="1"/>
    <col min="50" max="50" width="2.7109375" style="121" customWidth="1"/>
    <col min="51" max="54" width="10.5703125" style="121" customWidth="1"/>
    <col min="55" max="55" width="2.7109375" style="121" customWidth="1"/>
    <col min="56" max="56" width="12.140625" style="121" customWidth="1"/>
    <col min="57" max="57" width="9.7109375" style="121" customWidth="1"/>
    <col min="58" max="61" width="10.5703125" style="121" customWidth="1"/>
    <col min="62" max="62" width="2.7109375" style="121" customWidth="1"/>
    <col min="63" max="63" width="7.85546875" style="121" customWidth="1"/>
    <col min="64" max="64" width="8.28515625" style="121" customWidth="1"/>
    <col min="65" max="65" width="10.42578125" style="121" customWidth="1"/>
    <col min="66" max="66" width="10.140625" style="121" customWidth="1"/>
    <col min="67" max="67" width="2.7109375" style="121" customWidth="1"/>
    <col min="68" max="71" width="10.140625" style="121" customWidth="1"/>
    <col min="72" max="72" width="2.7109375" style="121" customWidth="1"/>
    <col min="73" max="74" width="9.140625" style="121"/>
    <col min="75" max="75" width="2.7109375" style="121" customWidth="1"/>
    <col min="76" max="76" width="9.140625" style="121"/>
    <col min="77" max="77" width="9.140625" style="119"/>
    <col min="78" max="78" width="2.7109375" style="119" customWidth="1"/>
    <col min="79" max="80" width="9.140625" style="119"/>
    <col min="81" max="81" width="14.28515625" style="119" customWidth="1"/>
    <col min="82" max="82" width="15.7109375" style="119" customWidth="1"/>
    <col min="83" max="83" width="2.7109375" style="119" customWidth="1"/>
    <col min="84" max="84" width="9.140625" style="119"/>
    <col min="85" max="85" width="17.28515625" style="119" customWidth="1"/>
    <col min="86" max="86" width="8.7109375" style="119" customWidth="1"/>
    <col min="87" max="87" width="12.42578125" style="119" customWidth="1"/>
    <col min="88" max="88" width="2.7109375" style="119" customWidth="1"/>
    <col min="89" max="89" width="10.140625" style="119" customWidth="1"/>
    <col min="90" max="90" width="13.140625" style="119" customWidth="1"/>
    <col min="91" max="16384" width="9.140625" style="119"/>
  </cols>
  <sheetData>
    <row r="1" spans="2:91" ht="6.75" customHeight="1" x14ac:dyDescent="0.2"/>
    <row r="2" spans="2:91" ht="15.75" customHeight="1" thickBot="1" x14ac:dyDescent="0.25">
      <c r="B2" s="128"/>
      <c r="AC2" s="552" t="s">
        <v>347</v>
      </c>
      <c r="AD2" s="553"/>
      <c r="AE2" s="554"/>
      <c r="AG2" s="552" t="s">
        <v>341</v>
      </c>
      <c r="AH2" s="553"/>
      <c r="AI2" s="553"/>
      <c r="AJ2" s="554"/>
      <c r="AL2" s="552" t="s">
        <v>342</v>
      </c>
      <c r="AM2" s="553"/>
      <c r="AN2" s="553"/>
      <c r="AO2" s="554"/>
      <c r="AQ2" s="552" t="s">
        <v>352</v>
      </c>
      <c r="AR2" s="554"/>
      <c r="AT2" s="552" t="s">
        <v>337</v>
      </c>
      <c r="AU2" s="553"/>
      <c r="AV2" s="553"/>
      <c r="AW2" s="554"/>
      <c r="AY2" s="552" t="s">
        <v>338</v>
      </c>
      <c r="AZ2" s="553"/>
      <c r="BA2" s="553"/>
      <c r="BB2" s="553"/>
      <c r="BC2" s="553"/>
      <c r="BD2" s="553"/>
      <c r="BE2" s="553"/>
      <c r="BF2" s="553"/>
      <c r="BG2" s="553"/>
      <c r="BH2" s="553"/>
      <c r="BI2" s="554"/>
      <c r="BK2" s="552" t="s">
        <v>339</v>
      </c>
      <c r="BL2" s="553"/>
      <c r="BM2" s="553"/>
      <c r="BN2" s="554"/>
      <c r="BP2" s="552" t="s">
        <v>340</v>
      </c>
      <c r="BQ2" s="553"/>
      <c r="BR2" s="553"/>
      <c r="BS2" s="554"/>
      <c r="BU2" s="552" t="s">
        <v>358</v>
      </c>
      <c r="BV2" s="554"/>
      <c r="BX2" s="552" t="s">
        <v>321</v>
      </c>
      <c r="BY2" s="554"/>
      <c r="CA2" s="561" t="s">
        <v>286</v>
      </c>
      <c r="CB2" s="567"/>
      <c r="CC2" s="567"/>
      <c r="CD2" s="562"/>
      <c r="CF2" s="552" t="s">
        <v>359</v>
      </c>
      <c r="CG2" s="554"/>
      <c r="CK2" s="561" t="s">
        <v>354</v>
      </c>
      <c r="CL2" s="562"/>
    </row>
    <row r="3" spans="2:91" ht="15" customHeight="1" x14ac:dyDescent="0.2">
      <c r="B3" s="153" t="s">
        <v>16</v>
      </c>
      <c r="C3" s="154"/>
      <c r="D3" s="109" t="s">
        <v>421</v>
      </c>
      <c r="E3" s="167" t="s">
        <v>274</v>
      </c>
      <c r="G3" s="145" t="s">
        <v>335</v>
      </c>
      <c r="H3" s="180"/>
      <c r="AA3" s="531" t="s">
        <v>280</v>
      </c>
      <c r="AB3" s="531" t="s">
        <v>134</v>
      </c>
      <c r="AC3" s="340"/>
      <c r="AD3" s="340"/>
      <c r="AE3" s="340"/>
      <c r="AF3" s="340"/>
      <c r="AG3" s="531" t="s">
        <v>276</v>
      </c>
      <c r="AH3" s="531" t="s">
        <v>277</v>
      </c>
      <c r="AI3" s="531" t="s">
        <v>303</v>
      </c>
      <c r="AJ3" s="531" t="s">
        <v>304</v>
      </c>
      <c r="AK3" s="340"/>
      <c r="AL3" s="531" t="s">
        <v>343</v>
      </c>
      <c r="AM3" s="531" t="s">
        <v>344</v>
      </c>
      <c r="AN3" s="531" t="s">
        <v>345</v>
      </c>
      <c r="AO3" s="531" t="s">
        <v>346</v>
      </c>
      <c r="AP3" s="340"/>
      <c r="AQ3" s="340"/>
      <c r="AR3" s="340"/>
      <c r="AS3" s="340"/>
      <c r="AT3" s="531" t="s">
        <v>307</v>
      </c>
      <c r="AU3" s="531" t="s">
        <v>308</v>
      </c>
      <c r="AV3" s="531" t="s">
        <v>309</v>
      </c>
      <c r="AW3" s="531" t="s">
        <v>310</v>
      </c>
      <c r="AX3" s="340"/>
      <c r="AY3" s="531" t="s">
        <v>325</v>
      </c>
      <c r="AZ3" s="531" t="s">
        <v>326</v>
      </c>
      <c r="BA3" s="531" t="s">
        <v>327</v>
      </c>
      <c r="BB3" s="531" t="s">
        <v>328</v>
      </c>
      <c r="BC3" s="340"/>
      <c r="BD3" s="340"/>
      <c r="BE3" s="340"/>
      <c r="BF3" s="531" t="s">
        <v>355</v>
      </c>
      <c r="BG3" s="340"/>
      <c r="BH3" s="340"/>
      <c r="BI3" s="531" t="s">
        <v>356</v>
      </c>
      <c r="BJ3" s="340"/>
      <c r="BK3" s="531" t="s">
        <v>296</v>
      </c>
      <c r="BL3" s="531" t="s">
        <v>297</v>
      </c>
      <c r="BM3" s="531" t="s">
        <v>305</v>
      </c>
      <c r="BN3" s="531" t="s">
        <v>306</v>
      </c>
      <c r="BO3" s="340"/>
      <c r="BP3" s="531" t="s">
        <v>329</v>
      </c>
      <c r="BQ3" s="531" t="s">
        <v>330</v>
      </c>
      <c r="BR3" s="531" t="s">
        <v>331</v>
      </c>
      <c r="BS3" s="531" t="s">
        <v>332</v>
      </c>
      <c r="BT3" s="340"/>
      <c r="BU3" s="531" t="s">
        <v>283</v>
      </c>
      <c r="BV3" s="531" t="s">
        <v>284</v>
      </c>
      <c r="BW3" s="340"/>
      <c r="BX3" s="531" t="s">
        <v>298</v>
      </c>
      <c r="BY3" s="531" t="s">
        <v>299</v>
      </c>
      <c r="BZ3" s="340"/>
      <c r="CA3" s="531" t="s">
        <v>285</v>
      </c>
      <c r="CB3" s="531" t="s">
        <v>286</v>
      </c>
      <c r="CC3" s="531" t="s">
        <v>290</v>
      </c>
      <c r="CD3" s="531" t="s">
        <v>291</v>
      </c>
      <c r="CE3" s="341"/>
      <c r="CF3" s="531" t="s">
        <v>287</v>
      </c>
      <c r="CG3" s="531" t="s">
        <v>288</v>
      </c>
      <c r="CH3" s="340"/>
      <c r="CI3" s="531" t="s">
        <v>321</v>
      </c>
      <c r="CJ3" s="551"/>
      <c r="CK3" s="531" t="s">
        <v>353</v>
      </c>
      <c r="CL3" s="531" t="s">
        <v>300</v>
      </c>
      <c r="CM3" s="550"/>
    </row>
    <row r="4" spans="2:91" ht="15" customHeight="1" thickBot="1" x14ac:dyDescent="0.3">
      <c r="B4" s="155" t="s">
        <v>129</v>
      </c>
      <c r="C4" s="156"/>
      <c r="D4" s="110" t="s">
        <v>422</v>
      </c>
      <c r="E4" s="168" t="s">
        <v>274</v>
      </c>
      <c r="F4" s="129"/>
      <c r="G4" s="145" t="s">
        <v>257</v>
      </c>
      <c r="H4" s="180"/>
      <c r="AA4" s="531"/>
      <c r="AB4" s="531"/>
      <c r="AC4" s="340" t="s">
        <v>319</v>
      </c>
      <c r="AD4" s="340" t="s">
        <v>300</v>
      </c>
      <c r="AE4" s="340" t="s">
        <v>333</v>
      </c>
      <c r="AF4" s="340"/>
      <c r="AG4" s="531"/>
      <c r="AH4" s="531"/>
      <c r="AI4" s="531"/>
      <c r="AJ4" s="531"/>
      <c r="AK4" s="340"/>
      <c r="AL4" s="531"/>
      <c r="AM4" s="531"/>
      <c r="AN4" s="531"/>
      <c r="AO4" s="531"/>
      <c r="AP4" s="340"/>
      <c r="AQ4" s="340" t="s">
        <v>351</v>
      </c>
      <c r="AR4" s="340" t="s">
        <v>350</v>
      </c>
      <c r="AS4" s="340"/>
      <c r="AT4" s="531"/>
      <c r="AU4" s="531"/>
      <c r="AV4" s="531"/>
      <c r="AW4" s="531"/>
      <c r="AX4" s="340"/>
      <c r="AY4" s="531"/>
      <c r="AZ4" s="531"/>
      <c r="BA4" s="531"/>
      <c r="BB4" s="531"/>
      <c r="BC4" s="340"/>
      <c r="BD4" s="340"/>
      <c r="BE4" s="340"/>
      <c r="BF4" s="531"/>
      <c r="BG4" s="340"/>
      <c r="BH4" s="340"/>
      <c r="BI4" s="531"/>
      <c r="BJ4" s="340"/>
      <c r="BK4" s="531"/>
      <c r="BL4" s="531"/>
      <c r="BM4" s="531"/>
      <c r="BN4" s="531"/>
      <c r="BO4" s="340"/>
      <c r="BP4" s="531"/>
      <c r="BQ4" s="531"/>
      <c r="BR4" s="531"/>
      <c r="BS4" s="531"/>
      <c r="BT4" s="340"/>
      <c r="BU4" s="531"/>
      <c r="BV4" s="531"/>
      <c r="BW4" s="340"/>
      <c r="BX4" s="531"/>
      <c r="BY4" s="531"/>
      <c r="BZ4" s="340"/>
      <c r="CA4" s="531"/>
      <c r="CB4" s="531"/>
      <c r="CC4" s="531"/>
      <c r="CD4" s="531"/>
      <c r="CE4" s="341"/>
      <c r="CF4" s="531"/>
      <c r="CG4" s="531"/>
      <c r="CH4" s="340"/>
      <c r="CI4" s="531"/>
      <c r="CJ4" s="551"/>
      <c r="CK4" s="531"/>
      <c r="CL4" s="531"/>
      <c r="CM4" s="550"/>
    </row>
    <row r="5" spans="2:91" ht="15" x14ac:dyDescent="0.2">
      <c r="B5" s="155" t="s">
        <v>263</v>
      </c>
      <c r="C5" s="156"/>
      <c r="D5" s="162" t="s">
        <v>423</v>
      </c>
      <c r="E5" s="168"/>
      <c r="G5" s="146">
        <v>42863</v>
      </c>
      <c r="H5" s="180"/>
      <c r="AA5" s="181">
        <v>20</v>
      </c>
      <c r="AB5" s="239" t="s">
        <v>281</v>
      </c>
      <c r="AC5" s="267">
        <f>IF(AG5 &gt;= ($AG$16/5), 1, 0)</f>
        <v>1</v>
      </c>
      <c r="AD5" s="240">
        <f>D6</f>
        <v>44775</v>
      </c>
      <c r="AE5" s="279" t="str">
        <f t="shared" ref="AE5:AE11" si="0">IF(OR(WEEKDAY(AD5)=2,WEEKDAY(AD5)=6),"NON",IF(OR(WEEKDAY(AD5)=1,WEEKDAY(AD5)=7),"WKND","NEUTRAL"))</f>
        <v>NEUTRAL</v>
      </c>
      <c r="AF5" s="241"/>
      <c r="AG5" s="230">
        <f>'DIR1'!B114</f>
        <v>62</v>
      </c>
      <c r="AH5" s="231">
        <f>'DIR2'!B114</f>
        <v>58</v>
      </c>
      <c r="AI5" s="206">
        <f>IF($AE5&lt;&gt;"WKND", AG5, "")</f>
        <v>62</v>
      </c>
      <c r="AJ5" s="276">
        <f>IF($AE5&lt;&gt;"WKND", AH5, "")</f>
        <v>58</v>
      </c>
      <c r="AK5" s="209"/>
      <c r="AL5" s="230">
        <f>'DIR1'!B111</f>
        <v>53</v>
      </c>
      <c r="AM5" s="231">
        <f>'DIR2'!B111</f>
        <v>51</v>
      </c>
      <c r="AN5" s="206">
        <f>IF($AE5&lt;&gt;"WKND", AL5, "")</f>
        <v>53</v>
      </c>
      <c r="AO5" s="276">
        <f>IF($AE5&lt;&gt;"WKND", AM5, "")</f>
        <v>51</v>
      </c>
      <c r="AP5" s="209"/>
      <c r="AQ5" s="276">
        <f>IF(COUNT('DIR1'!AV35:AV98)=64,SUM('DIR1'!AV35:AV98),"")</f>
        <v>62</v>
      </c>
      <c r="AR5" s="276">
        <f>IF(COUNT('DIR2'!AV35:AV98)=64,SUM('DIR2'!AV35:AV98),"")</f>
        <v>58</v>
      </c>
      <c r="AS5" s="209"/>
      <c r="AT5" s="195">
        <f>'DIR1'!Y114</f>
        <v>15.8</v>
      </c>
      <c r="AU5" s="196">
        <f>'DIR2'!Y114</f>
        <v>14</v>
      </c>
      <c r="AV5" s="215">
        <f>IF($AE5&lt;&gt;"WKND", AT5, "")</f>
        <v>15.8</v>
      </c>
      <c r="AW5" s="273">
        <f>IF($AE5&lt;&gt;"WKND", AU5, "")</f>
        <v>14</v>
      </c>
      <c r="AX5" s="217"/>
      <c r="AY5" s="195">
        <f>'DIR1'!Y111</f>
        <v>16.100000000000001</v>
      </c>
      <c r="AZ5" s="196">
        <f>'DIR2'!Y111</f>
        <v>14.3</v>
      </c>
      <c r="BA5" s="215">
        <f>IF($AE5&lt;&gt;"WKND", AY5, "")</f>
        <v>16.100000000000001</v>
      </c>
      <c r="BB5" s="273">
        <f>IF($AE5&lt;&gt;"WKND", AZ5, "")</f>
        <v>14.3</v>
      </c>
      <c r="BC5" s="217"/>
      <c r="BD5" s="313">
        <f>AD5</f>
        <v>44775</v>
      </c>
      <c r="BE5" s="314">
        <f ca="1">OFFSET('DIR1'!$BE$38, MATCH(BF5, 'DIR1'!BE$39:$BE$86, 0), -1)</f>
        <v>0.53125000000000022</v>
      </c>
      <c r="BF5" s="273">
        <f>MAX('DIR1'!BE39:BE86)</f>
        <v>25.6</v>
      </c>
      <c r="BG5" s="217"/>
      <c r="BH5" s="319">
        <f ca="1">OFFSET('DIR2'!$BE$38, MATCH(BI5, 'DIR2'!BE$39:$BE$86, 0), -1)</f>
        <v>0.53125000000000022</v>
      </c>
      <c r="BI5" s="273">
        <f>MAX('DIR2'!BE39:BE86)</f>
        <v>24.2</v>
      </c>
      <c r="BJ5" s="217"/>
      <c r="BK5" s="222">
        <f>'DIR1'!Z114</f>
        <v>20.2</v>
      </c>
      <c r="BL5" s="223">
        <f>'DIR2'!Z114</f>
        <v>18.899999999999999</v>
      </c>
      <c r="BM5" s="203">
        <f>IF($AE5&lt;&gt;"WKND", BK5, "")</f>
        <v>20.2</v>
      </c>
      <c r="BN5" s="203">
        <f>IF($AE5&lt;&gt;"WKND", BL5, "")</f>
        <v>18.899999999999999</v>
      </c>
      <c r="BO5" s="204"/>
      <c r="BP5" s="222">
        <f>'DIR1'!Z111</f>
        <v>20</v>
      </c>
      <c r="BQ5" s="223">
        <f>'DIR2'!Z111</f>
        <v>18.899999999999999</v>
      </c>
      <c r="BR5" s="203">
        <f>IF($AE5&lt;&gt;"WKND", BP5, "")</f>
        <v>20</v>
      </c>
      <c r="BS5" s="203">
        <f>IF($AE5&lt;&gt;"WKND", BQ5, "")</f>
        <v>18.899999999999999</v>
      </c>
      <c r="BT5" s="188"/>
      <c r="BU5" s="181">
        <v>0</v>
      </c>
      <c r="BV5" s="181">
        <v>0</v>
      </c>
      <c r="BW5" s="182"/>
      <c r="BX5" s="182" t="s">
        <v>220</v>
      </c>
      <c r="BY5" s="182" t="s">
        <v>220</v>
      </c>
      <c r="BZ5" s="182"/>
      <c r="CA5" s="181">
        <v>1</v>
      </c>
      <c r="CB5" s="181">
        <v>402</v>
      </c>
      <c r="CC5" s="189">
        <f>AVERAGE(AQ5:AQ11)</f>
        <v>56.571428571428569</v>
      </c>
      <c r="CD5" s="189">
        <f>AVERAGE(AR5:AR11)</f>
        <v>54.714285714285715</v>
      </c>
      <c r="CF5" s="181" t="s">
        <v>137</v>
      </c>
      <c r="CG5" s="181" t="s">
        <v>138</v>
      </c>
      <c r="CH5" s="263" t="s">
        <v>322</v>
      </c>
      <c r="CI5" s="265" t="str">
        <f>D11&amp;"bound"</f>
        <v>northbound</v>
      </c>
      <c r="CJ5" s="121"/>
      <c r="CK5" s="185">
        <f>SUM(AG5:AH5)</f>
        <v>120</v>
      </c>
      <c r="CL5" s="323">
        <f>AD5</f>
        <v>44775</v>
      </c>
      <c r="CM5" s="121"/>
    </row>
    <row r="6" spans="2:91" ht="15" x14ac:dyDescent="0.2">
      <c r="B6" s="155" t="s">
        <v>130</v>
      </c>
      <c r="C6" s="157"/>
      <c r="D6" s="123">
        <v>44775</v>
      </c>
      <c r="E6" s="168" t="str">
        <f>IF(AC13&gt;0, AC13&amp;" days","undefined")</f>
        <v>7 days</v>
      </c>
      <c r="G6" s="339" t="s">
        <v>375</v>
      </c>
      <c r="H6" s="180"/>
      <c r="AA6" s="182">
        <v>30</v>
      </c>
      <c r="AB6" s="187" t="s">
        <v>282</v>
      </c>
      <c r="AC6" s="268">
        <f t="shared" ref="AC6:AC11" si="1">IF(AG6 &gt;= ($AG$16/5), 1, 0)</f>
        <v>1</v>
      </c>
      <c r="AD6" s="241">
        <f>AD5+1</f>
        <v>44776</v>
      </c>
      <c r="AE6" s="280" t="str">
        <f t="shared" si="0"/>
        <v>NEUTRAL</v>
      </c>
      <c r="AF6" s="241"/>
      <c r="AG6" s="232">
        <f>'DIR1'!B221</f>
        <v>61</v>
      </c>
      <c r="AH6" s="233">
        <f>'DIR2'!B221</f>
        <v>60</v>
      </c>
      <c r="AI6" s="208">
        <f t="shared" ref="AI6:AJ11" si="2">IF($AE6&lt;&gt;"WKND", AG6, "")</f>
        <v>61</v>
      </c>
      <c r="AJ6" s="277">
        <f t="shared" si="2"/>
        <v>60</v>
      </c>
      <c r="AK6" s="209"/>
      <c r="AL6" s="232">
        <f>'DIR1'!B218</f>
        <v>56</v>
      </c>
      <c r="AM6" s="233">
        <f>'DIR2'!B218</f>
        <v>58</v>
      </c>
      <c r="AN6" s="208">
        <f t="shared" ref="AN6:AN11" si="3">IF($AE6&lt;&gt;"WKND", AL6, "")</f>
        <v>56</v>
      </c>
      <c r="AO6" s="277">
        <f t="shared" ref="AO6:AO11" si="4">IF($AE6&lt;&gt;"WKND", AM6, "")</f>
        <v>58</v>
      </c>
      <c r="AP6" s="209"/>
      <c r="AQ6" s="277">
        <f>IF(COUNT('DIR1'!AW35:AW98)=64,SUM('DIR1'!AW35:AW98),"")</f>
        <v>60</v>
      </c>
      <c r="AR6" s="277">
        <f>IF(COUNT('DIR2'!AW35:AW98)=64,SUM('DIR2'!AW35:AW98),"")</f>
        <v>60</v>
      </c>
      <c r="AS6" s="209"/>
      <c r="AT6" s="197">
        <f>'DIR1'!Y221</f>
        <v>16.899999999999999</v>
      </c>
      <c r="AU6" s="198">
        <f>'DIR2'!Y221</f>
        <v>14.9</v>
      </c>
      <c r="AV6" s="201">
        <f t="shared" ref="AV6:AV11" si="5">IF($AE6&lt;&gt;"WKND", AT6, "")</f>
        <v>16.899999999999999</v>
      </c>
      <c r="AW6" s="274">
        <f t="shared" ref="AW6:AW11" si="6">IF($AE6&lt;&gt;"WKND", AU6, "")</f>
        <v>14.9</v>
      </c>
      <c r="AX6" s="217"/>
      <c r="AY6" s="197">
        <f>'DIR1'!Y218</f>
        <v>16.7</v>
      </c>
      <c r="AZ6" s="198">
        <f>'DIR2'!Y218</f>
        <v>15</v>
      </c>
      <c r="BA6" s="201">
        <f t="shared" ref="BA6:BA11" si="7">IF($AE6&lt;&gt;"WKND", AY6, "")</f>
        <v>16.7</v>
      </c>
      <c r="BB6" s="274">
        <f t="shared" ref="BB6:BB11" si="8">IF($AE6&lt;&gt;"WKND", AZ6, "")</f>
        <v>15</v>
      </c>
      <c r="BC6" s="217"/>
      <c r="BD6" s="315">
        <f t="shared" ref="BD6:BD11" si="9">AD6</f>
        <v>44776</v>
      </c>
      <c r="BE6" s="316">
        <f ca="1">OFFSET('DIR1'!$BF$38, MATCH(BF6, 'DIR1'!BF$39:$BF$86, 0), -2)</f>
        <v>0.56250000000000011</v>
      </c>
      <c r="BF6" s="274">
        <f>MAX('DIR1'!BF39:BF86)</f>
        <v>22</v>
      </c>
      <c r="BG6" s="217"/>
      <c r="BH6" s="320">
        <f ca="1">OFFSET('DIR2'!$BF$38, MATCH(BI6, 'DIR2'!BF$39:$BF$86, 0), -2)</f>
        <v>0.59375</v>
      </c>
      <c r="BI6" s="274">
        <f>MAX('DIR2'!BF39:BF86)</f>
        <v>25.3</v>
      </c>
      <c r="BJ6" s="217"/>
      <c r="BK6" s="224">
        <f>'DIR1'!Z221</f>
        <v>21.8</v>
      </c>
      <c r="BL6" s="225">
        <f>'DIR2'!Z221</f>
        <v>19.2</v>
      </c>
      <c r="BM6" s="204">
        <f t="shared" ref="BM6:BN11" si="10">IF($AE6&lt;&gt;"WKND", BK6, "")</f>
        <v>21.8</v>
      </c>
      <c r="BN6" s="204">
        <f t="shared" si="10"/>
        <v>19.2</v>
      </c>
      <c r="BO6" s="204"/>
      <c r="BP6" s="224">
        <f>'DIR1'!Z218</f>
        <v>21.6</v>
      </c>
      <c r="BQ6" s="225">
        <f>'DIR2'!Z218</f>
        <v>19.3</v>
      </c>
      <c r="BR6" s="204">
        <f t="shared" ref="BR6:BR11" si="11">IF($AE6&lt;&gt;"WKND", BP6, "")</f>
        <v>21.6</v>
      </c>
      <c r="BS6" s="204">
        <f t="shared" ref="BS6:BS11" si="12">IF($AE6&lt;&gt;"WKND", BQ6, "")</f>
        <v>19.3</v>
      </c>
      <c r="BT6" s="188"/>
      <c r="BU6" s="182">
        <v>10</v>
      </c>
      <c r="BV6" s="182">
        <v>2000</v>
      </c>
      <c r="BW6" s="186"/>
      <c r="BX6" s="182" t="s">
        <v>223</v>
      </c>
      <c r="BY6" s="182" t="s">
        <v>223</v>
      </c>
      <c r="BZ6" s="182"/>
      <c r="CA6" s="182">
        <v>2</v>
      </c>
      <c r="CB6" s="182">
        <v>366</v>
      </c>
      <c r="CC6" s="121"/>
      <c r="CD6" s="121"/>
      <c r="CE6" s="121"/>
      <c r="CF6" s="182" t="s">
        <v>139</v>
      </c>
      <c r="CG6" s="182" t="s">
        <v>140</v>
      </c>
      <c r="CH6" s="264" t="s">
        <v>323</v>
      </c>
      <c r="CI6" s="266" t="str">
        <f>D12&amp;"bound"</f>
        <v>southbound</v>
      </c>
      <c r="CJ6" s="121"/>
      <c r="CK6" s="186">
        <f t="shared" ref="CK6:CK11" si="13">SUM(AG6:AH6)</f>
        <v>121</v>
      </c>
      <c r="CL6" s="324">
        <f t="shared" ref="CL6:CL11" si="14">AD6</f>
        <v>44776</v>
      </c>
      <c r="CM6" s="121"/>
    </row>
    <row r="7" spans="2:91" ht="15" customHeight="1" x14ac:dyDescent="0.2">
      <c r="B7" s="155" t="s">
        <v>131</v>
      </c>
      <c r="C7" s="156"/>
      <c r="D7" s="111" t="s">
        <v>381</v>
      </c>
      <c r="E7" s="160"/>
      <c r="H7" s="180"/>
      <c r="AA7" s="182">
        <v>40</v>
      </c>
      <c r="AC7" s="268">
        <f t="shared" si="1"/>
        <v>1</v>
      </c>
      <c r="AD7" s="241">
        <f t="shared" ref="AD7:AD11" si="15">AD6+1</f>
        <v>44777</v>
      </c>
      <c r="AE7" s="280" t="str">
        <f t="shared" si="0"/>
        <v>NEUTRAL</v>
      </c>
      <c r="AF7" s="241"/>
      <c r="AG7" s="232">
        <f>'DIR1'!B328</f>
        <v>55</v>
      </c>
      <c r="AH7" s="233">
        <f>'DIR2'!B328</f>
        <v>55</v>
      </c>
      <c r="AI7" s="208">
        <f t="shared" si="2"/>
        <v>55</v>
      </c>
      <c r="AJ7" s="277">
        <f t="shared" si="2"/>
        <v>55</v>
      </c>
      <c r="AK7" s="209"/>
      <c r="AL7" s="232">
        <f>'DIR1'!B325</f>
        <v>52</v>
      </c>
      <c r="AM7" s="233">
        <f>'DIR2'!B325</f>
        <v>51</v>
      </c>
      <c r="AN7" s="208">
        <f t="shared" si="3"/>
        <v>52</v>
      </c>
      <c r="AO7" s="277">
        <f t="shared" si="4"/>
        <v>51</v>
      </c>
      <c r="AP7" s="209"/>
      <c r="AQ7" s="277">
        <f>IF(COUNT('DIR1'!AX35:AX98)=64,SUM('DIR1'!AX35:AX98),"")</f>
        <v>55</v>
      </c>
      <c r="AR7" s="277">
        <f>IF(COUNT('DIR2'!AX35:AX98)=64,SUM('DIR2'!AX35:AX98),"")</f>
        <v>55</v>
      </c>
      <c r="AS7" s="209"/>
      <c r="AT7" s="197">
        <f>'DIR1'!Y328</f>
        <v>17</v>
      </c>
      <c r="AU7" s="198">
        <f>'DIR2'!Y328</f>
        <v>15.8</v>
      </c>
      <c r="AV7" s="201">
        <f t="shared" si="5"/>
        <v>17</v>
      </c>
      <c r="AW7" s="274">
        <f t="shared" si="6"/>
        <v>15.8</v>
      </c>
      <c r="AX7" s="217"/>
      <c r="AY7" s="197">
        <f>'DIR1'!Y325</f>
        <v>16.899999999999999</v>
      </c>
      <c r="AZ7" s="198">
        <f>'DIR2'!Y325</f>
        <v>15.9</v>
      </c>
      <c r="BA7" s="201">
        <f t="shared" si="7"/>
        <v>16.899999999999999</v>
      </c>
      <c r="BB7" s="274">
        <f t="shared" si="8"/>
        <v>15.9</v>
      </c>
      <c r="BC7" s="217"/>
      <c r="BD7" s="315">
        <f t="shared" si="9"/>
        <v>44777</v>
      </c>
      <c r="BE7" s="316">
        <f ca="1">OFFSET('DIR1'!$BG$38, MATCH(BF7, 'DIR1'!BG$39:$BG$86, 0), -3)</f>
        <v>0.3125</v>
      </c>
      <c r="BF7" s="274">
        <f>MAX('DIR1'!BG39:BG86)</f>
        <v>24.7</v>
      </c>
      <c r="BG7" s="217"/>
      <c r="BH7" s="320">
        <f ca="1">OFFSET('DIR2'!$BG$38, MATCH(BI7, 'DIR2'!BG$39:$BG$86, 0), -3)</f>
        <v>0.71874999999999956</v>
      </c>
      <c r="BI7" s="274">
        <f>MAX('DIR2'!BG39:BG86)</f>
        <v>37.5</v>
      </c>
      <c r="BJ7" s="217"/>
      <c r="BK7" s="224">
        <f>'DIR1'!Z328</f>
        <v>21.2</v>
      </c>
      <c r="BL7" s="225">
        <f>'DIR2'!Z328</f>
        <v>20</v>
      </c>
      <c r="BM7" s="204">
        <f t="shared" si="10"/>
        <v>21.2</v>
      </c>
      <c r="BN7" s="204">
        <f t="shared" si="10"/>
        <v>20</v>
      </c>
      <c r="BO7" s="204"/>
      <c r="BP7" s="224">
        <f>'DIR1'!Z325</f>
        <v>20.7</v>
      </c>
      <c r="BQ7" s="225">
        <f>'DIR2'!Z325</f>
        <v>20.100000000000001</v>
      </c>
      <c r="BR7" s="204">
        <f t="shared" si="11"/>
        <v>20.7</v>
      </c>
      <c r="BS7" s="204">
        <f t="shared" si="12"/>
        <v>20.100000000000001</v>
      </c>
      <c r="BT7" s="188"/>
      <c r="BU7" s="182">
        <v>20</v>
      </c>
      <c r="BV7" s="182">
        <v>4000</v>
      </c>
      <c r="BW7" s="186"/>
      <c r="BX7" s="182" t="s">
        <v>222</v>
      </c>
      <c r="BY7" s="182" t="s">
        <v>222</v>
      </c>
      <c r="BZ7" s="182"/>
      <c r="CA7" s="182">
        <v>3</v>
      </c>
      <c r="CB7" s="182">
        <v>394</v>
      </c>
      <c r="CC7" s="193" t="s">
        <v>292</v>
      </c>
      <c r="CD7" s="193" t="s">
        <v>293</v>
      </c>
      <c r="CE7" s="121"/>
      <c r="CF7" s="182" t="s">
        <v>141</v>
      </c>
      <c r="CG7" s="182" t="s">
        <v>379</v>
      </c>
      <c r="CH7" s="121"/>
      <c r="CI7" s="121"/>
      <c r="CJ7" s="121"/>
      <c r="CK7" s="186">
        <f t="shared" si="13"/>
        <v>110</v>
      </c>
      <c r="CL7" s="324">
        <f t="shared" si="14"/>
        <v>44777</v>
      </c>
      <c r="CM7" s="121"/>
    </row>
    <row r="8" spans="2:91" ht="15" x14ac:dyDescent="0.2">
      <c r="B8" s="155" t="s">
        <v>132</v>
      </c>
      <c r="C8" s="157" t="str">
        <f>IF(OR('DIR1'!AA120="",'DIR2'!AA120&lt;&gt;'DIR1'!AA120, 'DIR1'!AA120&lt;&gt;D8),"ERROR","")</f>
        <v>ERROR</v>
      </c>
      <c r="D8" s="110">
        <v>60</v>
      </c>
      <c r="E8" s="330" t="str">
        <f>MROUND(AVERAGE(AT17:AW17), 10)&amp;"mph"</f>
        <v>20mph</v>
      </c>
      <c r="H8" s="180"/>
      <c r="AA8" s="182">
        <v>50</v>
      </c>
      <c r="AB8" s="308">
        <f>SUM('DIR2'!AL139,'DIR2'!AL139)</f>
        <v>32</v>
      </c>
      <c r="AC8" s="268">
        <f t="shared" si="1"/>
        <v>1</v>
      </c>
      <c r="AD8" s="241">
        <f t="shared" si="15"/>
        <v>44778</v>
      </c>
      <c r="AE8" s="280" t="str">
        <f t="shared" si="0"/>
        <v>NON</v>
      </c>
      <c r="AF8" s="241"/>
      <c r="AG8" s="232">
        <f>'DIR1'!B435</f>
        <v>73</v>
      </c>
      <c r="AH8" s="233">
        <f>'DIR2'!B435</f>
        <v>73</v>
      </c>
      <c r="AI8" s="208">
        <f t="shared" si="2"/>
        <v>73</v>
      </c>
      <c r="AJ8" s="277">
        <f t="shared" si="2"/>
        <v>73</v>
      </c>
      <c r="AK8" s="209"/>
      <c r="AL8" s="232">
        <f>'DIR1'!B432</f>
        <v>69</v>
      </c>
      <c r="AM8" s="233">
        <f>'DIR2'!B432</f>
        <v>64</v>
      </c>
      <c r="AN8" s="208">
        <f t="shared" si="3"/>
        <v>69</v>
      </c>
      <c r="AO8" s="277">
        <f t="shared" si="4"/>
        <v>64</v>
      </c>
      <c r="AP8" s="209"/>
      <c r="AQ8" s="277">
        <f>IF(COUNT('DIR1'!AY35:AY98)=64,SUM('DIR1'!AY35:AY98),"")</f>
        <v>72</v>
      </c>
      <c r="AR8" s="277">
        <f>IF(COUNT('DIR2'!AY35:AY98)=64,SUM('DIR2'!AY35:AY98),"")</f>
        <v>70</v>
      </c>
      <c r="AS8" s="209"/>
      <c r="AT8" s="197">
        <f>'DIR1'!Y435</f>
        <v>17.100000000000001</v>
      </c>
      <c r="AU8" s="198">
        <f>'DIR2'!Y435</f>
        <v>14.9</v>
      </c>
      <c r="AV8" s="201">
        <f t="shared" si="5"/>
        <v>17.100000000000001</v>
      </c>
      <c r="AW8" s="274">
        <f t="shared" si="6"/>
        <v>14.9</v>
      </c>
      <c r="AX8" s="217"/>
      <c r="AY8" s="197">
        <f>'DIR1'!Y432</f>
        <v>17</v>
      </c>
      <c r="AZ8" s="198">
        <f>'DIR2'!Y432</f>
        <v>14.8</v>
      </c>
      <c r="BA8" s="201">
        <f t="shared" si="7"/>
        <v>17</v>
      </c>
      <c r="BB8" s="274">
        <f t="shared" si="8"/>
        <v>14.8</v>
      </c>
      <c r="BC8" s="217"/>
      <c r="BD8" s="315">
        <f t="shared" si="9"/>
        <v>44778</v>
      </c>
      <c r="BE8" s="316">
        <f ca="1">OFFSET('DIR1'!$BH$38, MATCH(BF8, 'DIR1'!BH$39:$BH$86, 0), -4)</f>
        <v>0.73958333333333282</v>
      </c>
      <c r="BF8" s="274">
        <f>MAX('DIR1'!BH39:BH86)</f>
        <v>23.3</v>
      </c>
      <c r="BG8" s="217"/>
      <c r="BH8" s="320">
        <f ca="1">OFFSET('DIR2'!$BH$38, MATCH(BI8, 'DIR2'!BH$39:$BH$86, 0), -4)</f>
        <v>0.58333333333333337</v>
      </c>
      <c r="BI8" s="274">
        <f>MAX('DIR2'!BH39:BH86)</f>
        <v>26.6</v>
      </c>
      <c r="BJ8" s="217"/>
      <c r="BK8" s="224">
        <f>'DIR1'!Z435</f>
        <v>21.6</v>
      </c>
      <c r="BL8" s="225">
        <f>'DIR2'!Z435</f>
        <v>19.100000000000001</v>
      </c>
      <c r="BM8" s="204">
        <f t="shared" si="10"/>
        <v>21.6</v>
      </c>
      <c r="BN8" s="204">
        <f t="shared" si="10"/>
        <v>19.100000000000001</v>
      </c>
      <c r="BO8" s="204"/>
      <c r="BP8" s="224">
        <f>'DIR1'!Z432</f>
        <v>21.8</v>
      </c>
      <c r="BQ8" s="225">
        <f>'DIR2'!Z432</f>
        <v>19.2</v>
      </c>
      <c r="BR8" s="204">
        <f t="shared" si="11"/>
        <v>21.8</v>
      </c>
      <c r="BS8" s="204">
        <f t="shared" si="12"/>
        <v>19.2</v>
      </c>
      <c r="BT8" s="188"/>
      <c r="BU8" s="182">
        <v>30</v>
      </c>
      <c r="BV8" s="182">
        <v>6000</v>
      </c>
      <c r="BW8" s="186"/>
      <c r="BX8" s="183" t="s">
        <v>221</v>
      </c>
      <c r="BY8" s="183" t="s">
        <v>221</v>
      </c>
      <c r="BZ8" s="182"/>
      <c r="CA8" s="182">
        <v>4</v>
      </c>
      <c r="CB8" s="182">
        <v>360</v>
      </c>
      <c r="CC8" s="190">
        <f>VLOOKUP(MONTH(D6),CA5:CB16,2)*CC5</f>
        <v>19969.714285714286</v>
      </c>
      <c r="CD8" s="190">
        <f>VLOOKUP(MONTH(D6),CA5:CB16,2)*CD5</f>
        <v>19314.142857142859</v>
      </c>
      <c r="CE8" s="121"/>
      <c r="CF8" s="182" t="s">
        <v>142</v>
      </c>
      <c r="CG8" s="186" t="s">
        <v>269</v>
      </c>
      <c r="CH8" s="331" t="s">
        <v>364</v>
      </c>
      <c r="CI8" s="332" t="s">
        <v>222</v>
      </c>
      <c r="CJ8" s="121"/>
      <c r="CK8" s="186">
        <f t="shared" si="13"/>
        <v>146</v>
      </c>
      <c r="CL8" s="324">
        <f t="shared" si="14"/>
        <v>44778</v>
      </c>
      <c r="CM8" s="121"/>
    </row>
    <row r="9" spans="2:91" ht="15" x14ac:dyDescent="0.2">
      <c r="B9" s="155" t="s">
        <v>133</v>
      </c>
      <c r="C9" s="156"/>
      <c r="D9" s="110" t="s">
        <v>209</v>
      </c>
      <c r="E9" s="160"/>
      <c r="H9" s="180"/>
      <c r="AA9" s="182">
        <v>60</v>
      </c>
      <c r="AB9" s="309">
        <f>AB8/AG14</f>
        <v>4.060913705583756E-2</v>
      </c>
      <c r="AC9" s="268">
        <f t="shared" si="1"/>
        <v>1</v>
      </c>
      <c r="AD9" s="241">
        <f t="shared" si="15"/>
        <v>44779</v>
      </c>
      <c r="AE9" s="280" t="str">
        <f t="shared" si="0"/>
        <v>WKND</v>
      </c>
      <c r="AF9" s="241"/>
      <c r="AG9" s="232">
        <f>'DIR1'!B542</f>
        <v>59</v>
      </c>
      <c r="AH9" s="233">
        <f>'DIR2'!B542</f>
        <v>55</v>
      </c>
      <c r="AI9" s="208" t="str">
        <f t="shared" si="2"/>
        <v/>
      </c>
      <c r="AJ9" s="277" t="str">
        <f t="shared" si="2"/>
        <v/>
      </c>
      <c r="AK9" s="209"/>
      <c r="AL9" s="232">
        <f>'DIR1'!B539</f>
        <v>54</v>
      </c>
      <c r="AM9" s="233">
        <f>'DIR2'!B539</f>
        <v>49</v>
      </c>
      <c r="AN9" s="208" t="str">
        <f t="shared" si="3"/>
        <v/>
      </c>
      <c r="AO9" s="277" t="str">
        <f t="shared" si="4"/>
        <v/>
      </c>
      <c r="AP9" s="209"/>
      <c r="AQ9" s="277">
        <f>IF(COUNT('DIR1'!AZ35:AZ98)=64,SUM('DIR1'!AZ35:AZ98),"")</f>
        <v>59</v>
      </c>
      <c r="AR9" s="277">
        <f>IF(COUNT('DIR2'!AZ35:AZ98)=64,SUM('DIR2'!AZ35:AZ98),"")</f>
        <v>54</v>
      </c>
      <c r="AS9" s="209"/>
      <c r="AT9" s="197">
        <f>'DIR1'!Y542</f>
        <v>16.2</v>
      </c>
      <c r="AU9" s="198">
        <f>'DIR2'!Y542</f>
        <v>15.5</v>
      </c>
      <c r="AV9" s="201" t="str">
        <f t="shared" si="5"/>
        <v/>
      </c>
      <c r="AW9" s="274" t="str">
        <f t="shared" si="6"/>
        <v/>
      </c>
      <c r="AX9" s="217"/>
      <c r="AY9" s="197">
        <f>'DIR1'!Y539</f>
        <v>16.2</v>
      </c>
      <c r="AZ9" s="198">
        <f>'DIR2'!Y539</f>
        <v>15.7</v>
      </c>
      <c r="BA9" s="201" t="str">
        <f t="shared" si="7"/>
        <v/>
      </c>
      <c r="BB9" s="274" t="str">
        <f t="shared" si="8"/>
        <v/>
      </c>
      <c r="BC9" s="217"/>
      <c r="BD9" s="315">
        <f t="shared" si="9"/>
        <v>44779</v>
      </c>
      <c r="BE9" s="316">
        <f ca="1">OFFSET('DIR1'!$BI$38, MATCH(BF9, 'DIR1'!BI$39:$BI$86, 0), -5)</f>
        <v>0.70833333333333293</v>
      </c>
      <c r="BF9" s="274">
        <f>MAX('DIR1'!BI39:BI86)</f>
        <v>26.7</v>
      </c>
      <c r="BG9" s="217"/>
      <c r="BH9" s="320">
        <f ca="1">OFFSET('DIR2'!$BI$38, MATCH(BI9, 'DIR2'!BI$39:$BI$86, 0), -5)</f>
        <v>0.70833333333333293</v>
      </c>
      <c r="BI9" s="274">
        <f>MAX('DIR2'!BI39:BI86)</f>
        <v>27.4</v>
      </c>
      <c r="BJ9" s="217"/>
      <c r="BK9" s="224">
        <f>'DIR1'!Z542</f>
        <v>20.6</v>
      </c>
      <c r="BL9" s="225">
        <f>'DIR2'!Z542</f>
        <v>20.9</v>
      </c>
      <c r="BM9" s="204" t="str">
        <f t="shared" si="10"/>
        <v/>
      </c>
      <c r="BN9" s="204" t="str">
        <f t="shared" si="10"/>
        <v/>
      </c>
      <c r="BO9" s="204"/>
      <c r="BP9" s="224">
        <f>'DIR1'!Z539</f>
        <v>21</v>
      </c>
      <c r="BQ9" s="225">
        <f>'DIR2'!Z539</f>
        <v>20.9</v>
      </c>
      <c r="BR9" s="204" t="str">
        <f t="shared" si="11"/>
        <v/>
      </c>
      <c r="BS9" s="204" t="str">
        <f t="shared" si="12"/>
        <v/>
      </c>
      <c r="BT9" s="188"/>
      <c r="BU9" s="182">
        <v>40</v>
      </c>
      <c r="BV9" s="182">
        <v>8000</v>
      </c>
      <c r="BW9" s="186"/>
      <c r="BX9" s="183"/>
      <c r="BY9" s="183"/>
      <c r="BZ9" s="182"/>
      <c r="CA9" s="182">
        <v>5</v>
      </c>
      <c r="CB9" s="182">
        <v>349</v>
      </c>
      <c r="CC9" s="121"/>
      <c r="CD9" s="121"/>
      <c r="CE9" s="121"/>
      <c r="CF9" s="182" t="s">
        <v>143</v>
      </c>
      <c r="CG9" s="186" t="s">
        <v>270</v>
      </c>
      <c r="CH9" s="333" t="s">
        <v>365</v>
      </c>
      <c r="CI9" s="334"/>
      <c r="CJ9" s="121"/>
      <c r="CK9" s="186">
        <f t="shared" si="13"/>
        <v>114</v>
      </c>
      <c r="CL9" s="324">
        <f t="shared" si="14"/>
        <v>44779</v>
      </c>
      <c r="CM9" s="121"/>
    </row>
    <row r="10" spans="2:91" ht="15.75" customHeight="1" thickBot="1" x14ac:dyDescent="0.25">
      <c r="B10" s="155" t="s">
        <v>134</v>
      </c>
      <c r="C10" s="156"/>
      <c r="D10" s="124" t="s">
        <v>282</v>
      </c>
      <c r="E10" s="307" t="str">
        <f>IFERROR(IF(AB9 &gt;= 0.035, "yes", "no"), "")</f>
        <v>yes</v>
      </c>
      <c r="H10" s="180"/>
      <c r="AA10" s="183">
        <v>70</v>
      </c>
      <c r="AB10" s="179"/>
      <c r="AC10" s="268">
        <f t="shared" si="1"/>
        <v>1</v>
      </c>
      <c r="AD10" s="241">
        <f t="shared" si="15"/>
        <v>44780</v>
      </c>
      <c r="AE10" s="280" t="str">
        <f t="shared" si="0"/>
        <v>WKND</v>
      </c>
      <c r="AF10" s="241"/>
      <c r="AG10" s="232">
        <f>'DIR1'!B649</f>
        <v>35</v>
      </c>
      <c r="AH10" s="233">
        <f>'DIR2'!B649</f>
        <v>36</v>
      </c>
      <c r="AI10" s="208" t="str">
        <f t="shared" si="2"/>
        <v/>
      </c>
      <c r="AJ10" s="277" t="str">
        <f t="shared" si="2"/>
        <v/>
      </c>
      <c r="AK10" s="209"/>
      <c r="AL10" s="232">
        <f>'DIR1'!B646</f>
        <v>32</v>
      </c>
      <c r="AM10" s="233">
        <f>'DIR2'!B646</f>
        <v>33</v>
      </c>
      <c r="AN10" s="208" t="str">
        <f t="shared" si="3"/>
        <v/>
      </c>
      <c r="AO10" s="277" t="str">
        <f t="shared" si="4"/>
        <v/>
      </c>
      <c r="AP10" s="209"/>
      <c r="AQ10" s="277">
        <f>IF(COUNT('DIR1'!BA35:BA98)=64,SUM('DIR1'!BA35:BA98),"")</f>
        <v>35</v>
      </c>
      <c r="AR10" s="277">
        <f>IF(COUNT('DIR2'!BA35:BA98)=64,SUM('DIR2'!BA35:BA98),"")</f>
        <v>36</v>
      </c>
      <c r="AS10" s="209"/>
      <c r="AT10" s="197">
        <f>'DIR1'!Y649</f>
        <v>17</v>
      </c>
      <c r="AU10" s="198">
        <f>'DIR2'!Y649</f>
        <v>15.4</v>
      </c>
      <c r="AV10" s="201" t="str">
        <f t="shared" si="5"/>
        <v/>
      </c>
      <c r="AW10" s="274" t="str">
        <f t="shared" si="6"/>
        <v/>
      </c>
      <c r="AX10" s="217"/>
      <c r="AY10" s="197">
        <f>'DIR1'!Y646</f>
        <v>17.100000000000001</v>
      </c>
      <c r="AZ10" s="198">
        <f>'DIR2'!Y646</f>
        <v>15.4</v>
      </c>
      <c r="BA10" s="201" t="str">
        <f t="shared" si="7"/>
        <v/>
      </c>
      <c r="BB10" s="274" t="str">
        <f t="shared" si="8"/>
        <v/>
      </c>
      <c r="BC10" s="217"/>
      <c r="BD10" s="315">
        <f t="shared" si="9"/>
        <v>44780</v>
      </c>
      <c r="BE10" s="316">
        <f ca="1">OFFSET('DIR1'!$BJ$38, MATCH(BF10, 'DIR1'!BJ$39:$BJ$86, 0), -6)</f>
        <v>0.54166666666666685</v>
      </c>
      <c r="BF10" s="274">
        <f>MAX('DIR1'!BJ39:BJ86)</f>
        <v>26.2</v>
      </c>
      <c r="BG10" s="217"/>
      <c r="BH10" s="320">
        <f ca="1">OFFSET('DIR2'!$BJ$38, MATCH(BI10, 'DIR2'!BJ$39:$BJ$86, 0), -6)</f>
        <v>0.3125</v>
      </c>
      <c r="BI10" s="274">
        <f>MAX('DIR2'!BJ39:BJ86)</f>
        <v>22.8</v>
      </c>
      <c r="BJ10" s="217"/>
      <c r="BK10" s="224">
        <f>'DIR1'!Z649</f>
        <v>20.8</v>
      </c>
      <c r="BL10" s="225">
        <f>'DIR2'!Z649</f>
        <v>19.600000000000001</v>
      </c>
      <c r="BM10" s="204" t="str">
        <f t="shared" si="10"/>
        <v/>
      </c>
      <c r="BN10" s="204" t="str">
        <f t="shared" si="10"/>
        <v/>
      </c>
      <c r="BO10" s="204"/>
      <c r="BP10" s="224">
        <f>'DIR1'!Z646</f>
        <v>21</v>
      </c>
      <c r="BQ10" s="225">
        <f>'DIR2'!Z646</f>
        <v>19.899999999999999</v>
      </c>
      <c r="BR10" s="204" t="str">
        <f t="shared" si="11"/>
        <v/>
      </c>
      <c r="BS10" s="204" t="str">
        <f t="shared" si="12"/>
        <v/>
      </c>
      <c r="BT10" s="188"/>
      <c r="BU10" s="182">
        <v>50</v>
      </c>
      <c r="BV10" s="182">
        <v>10000</v>
      </c>
      <c r="BX10" s="182"/>
      <c r="BY10" s="182"/>
      <c r="BZ10" s="182"/>
      <c r="CA10" s="182">
        <v>6</v>
      </c>
      <c r="CB10" s="182">
        <v>351</v>
      </c>
      <c r="CC10" s="193" t="s">
        <v>294</v>
      </c>
      <c r="CD10" s="193" t="s">
        <v>295</v>
      </c>
      <c r="CE10" s="121"/>
      <c r="CF10" s="182" t="s">
        <v>144</v>
      </c>
      <c r="CG10" s="186" t="s">
        <v>380</v>
      </c>
      <c r="CH10" s="333" t="s">
        <v>366</v>
      </c>
      <c r="CI10" s="334" t="s">
        <v>220</v>
      </c>
      <c r="CJ10" s="121"/>
      <c r="CK10" s="186">
        <f t="shared" si="13"/>
        <v>71</v>
      </c>
      <c r="CL10" s="324">
        <f t="shared" si="14"/>
        <v>44780</v>
      </c>
      <c r="CM10" s="121"/>
    </row>
    <row r="11" spans="2:91" ht="21" customHeight="1" thickBot="1" x14ac:dyDescent="0.4">
      <c r="B11" s="151" t="s">
        <v>240</v>
      </c>
      <c r="C11" s="328" t="str">
        <f>CI17</f>
        <v>↑</v>
      </c>
      <c r="D11" s="125" t="s">
        <v>222</v>
      </c>
      <c r="E11" s="152" t="str">
        <f>IF(D11&lt;&gt;"","bound","undefined")</f>
        <v>bound</v>
      </c>
      <c r="F11" s="112"/>
      <c r="H11" s="180"/>
      <c r="AB11" s="178"/>
      <c r="AC11" s="269">
        <f t="shared" si="1"/>
        <v>1</v>
      </c>
      <c r="AD11" s="242">
        <f t="shared" si="15"/>
        <v>44781</v>
      </c>
      <c r="AE11" s="281" t="str">
        <f t="shared" si="0"/>
        <v>NON</v>
      </c>
      <c r="AF11" s="241"/>
      <c r="AG11" s="234">
        <f>'DIR1'!B756</f>
        <v>54</v>
      </c>
      <c r="AH11" s="235">
        <f>'DIR2'!B756</f>
        <v>52</v>
      </c>
      <c r="AI11" s="210">
        <f t="shared" si="2"/>
        <v>54</v>
      </c>
      <c r="AJ11" s="278">
        <f t="shared" si="2"/>
        <v>52</v>
      </c>
      <c r="AK11" s="209"/>
      <c r="AL11" s="234">
        <f>'DIR1'!B753</f>
        <v>47</v>
      </c>
      <c r="AM11" s="235">
        <f>'DIR2'!B753</f>
        <v>46</v>
      </c>
      <c r="AN11" s="210">
        <f t="shared" si="3"/>
        <v>47</v>
      </c>
      <c r="AO11" s="278">
        <f t="shared" si="4"/>
        <v>46</v>
      </c>
      <c r="AP11" s="209"/>
      <c r="AQ11" s="278">
        <f>IF(COUNT('DIR1'!BB35:BB98)=64,SUM('DIR1'!BB35:BB98),"")</f>
        <v>53</v>
      </c>
      <c r="AR11" s="278">
        <f>IF(COUNT('DIR2'!BB35:BB98)=64,SUM('DIR2'!BB35:BB98),"")</f>
        <v>50</v>
      </c>
      <c r="AS11" s="209"/>
      <c r="AT11" s="199">
        <f>'DIR1'!Y756</f>
        <v>16.8</v>
      </c>
      <c r="AU11" s="200">
        <f>'DIR2'!Y756</f>
        <v>14.8</v>
      </c>
      <c r="AV11" s="216">
        <f t="shared" si="5"/>
        <v>16.8</v>
      </c>
      <c r="AW11" s="275">
        <f t="shared" si="6"/>
        <v>14.8</v>
      </c>
      <c r="AX11" s="217"/>
      <c r="AY11" s="199">
        <f>'DIR1'!Y753</f>
        <v>16.399999999999999</v>
      </c>
      <c r="AZ11" s="200">
        <f>'DIR2'!Y753</f>
        <v>14.5</v>
      </c>
      <c r="BA11" s="216">
        <f t="shared" si="7"/>
        <v>16.399999999999999</v>
      </c>
      <c r="BB11" s="275">
        <f t="shared" si="8"/>
        <v>14.5</v>
      </c>
      <c r="BC11" s="217"/>
      <c r="BD11" s="317">
        <f t="shared" si="9"/>
        <v>44781</v>
      </c>
      <c r="BE11" s="318">
        <f ca="1">OFFSET('DIR1'!$BK$38, MATCH(BF11, 'DIR1'!BK$39:$BK$86, 0), -7)</f>
        <v>0.3125</v>
      </c>
      <c r="BF11" s="275">
        <f>MAX('DIR1'!BK39:BK86)</f>
        <v>23.2</v>
      </c>
      <c r="BG11" s="217"/>
      <c r="BH11" s="321">
        <f ca="1">OFFSET('DIR2'!$BK$38, MATCH(BI11, 'DIR2'!BK$39:$BK$86, 0), -7)</f>
        <v>0.70833333333333293</v>
      </c>
      <c r="BI11" s="275">
        <f>MAX('DIR2'!BK39:BK86)</f>
        <v>21.9</v>
      </c>
      <c r="BJ11" s="217"/>
      <c r="BK11" s="226">
        <f>'DIR1'!Z756</f>
        <v>21</v>
      </c>
      <c r="BL11" s="227">
        <f>'DIR2'!Z756</f>
        <v>19</v>
      </c>
      <c r="BM11" s="205">
        <f t="shared" si="10"/>
        <v>21</v>
      </c>
      <c r="BN11" s="205">
        <f t="shared" si="10"/>
        <v>19</v>
      </c>
      <c r="BO11" s="204"/>
      <c r="BP11" s="226">
        <f>'DIR1'!Z753</f>
        <v>20.2</v>
      </c>
      <c r="BQ11" s="227">
        <f>'DIR2'!Z753</f>
        <v>17.8</v>
      </c>
      <c r="BR11" s="205">
        <f t="shared" si="11"/>
        <v>20.2</v>
      </c>
      <c r="BS11" s="205">
        <f t="shared" si="12"/>
        <v>17.8</v>
      </c>
      <c r="BT11" s="188"/>
      <c r="BU11" s="182">
        <v>60</v>
      </c>
      <c r="BV11" s="182">
        <v>12000</v>
      </c>
      <c r="BX11" s="183"/>
      <c r="BY11" s="183"/>
      <c r="BZ11" s="182"/>
      <c r="CA11" s="182">
        <v>7</v>
      </c>
      <c r="CB11" s="182">
        <v>350</v>
      </c>
      <c r="CC11" s="190">
        <f>CC8/CA17</f>
        <v>60.97622682660851</v>
      </c>
      <c r="CD11" s="190">
        <f>CD8/CA17</f>
        <v>58.974482006543077</v>
      </c>
      <c r="CE11" s="121"/>
      <c r="CF11" s="182" t="s">
        <v>145</v>
      </c>
      <c r="CG11" s="186" t="s">
        <v>146</v>
      </c>
      <c r="CH11" s="333" t="s">
        <v>367</v>
      </c>
      <c r="CI11" s="334"/>
      <c r="CJ11" s="121"/>
      <c r="CK11" s="187">
        <f t="shared" si="13"/>
        <v>106</v>
      </c>
      <c r="CL11" s="325">
        <f t="shared" si="14"/>
        <v>44781</v>
      </c>
      <c r="CM11" s="121"/>
    </row>
    <row r="12" spans="2:91" ht="21.75" thickBot="1" x14ac:dyDescent="0.4">
      <c r="B12" s="295" t="s">
        <v>241</v>
      </c>
      <c r="C12" s="329" t="str">
        <f>CI18</f>
        <v>↓</v>
      </c>
      <c r="D12" s="126" t="s">
        <v>221</v>
      </c>
      <c r="E12" s="296" t="str">
        <f>IF(D12&lt;&gt;"","bound","undefined")</f>
        <v>bound</v>
      </c>
      <c r="F12" s="112"/>
      <c r="H12" s="180"/>
      <c r="AB12" s="178"/>
      <c r="AC12" s="139" t="s">
        <v>324</v>
      </c>
      <c r="AG12" s="139" t="s">
        <v>302</v>
      </c>
      <c r="AI12" s="139" t="s">
        <v>302</v>
      </c>
      <c r="AJ12" s="202"/>
      <c r="AK12" s="202"/>
      <c r="AL12" s="139" t="s">
        <v>302</v>
      </c>
      <c r="AN12" s="139" t="s">
        <v>302</v>
      </c>
      <c r="AO12" s="202"/>
      <c r="AP12" s="202"/>
      <c r="AQ12" s="202"/>
      <c r="AR12" s="202"/>
      <c r="AS12" s="202"/>
      <c r="AV12" s="202"/>
      <c r="AW12" s="202"/>
      <c r="AX12" s="202"/>
      <c r="BA12" s="202"/>
      <c r="BB12" s="202"/>
      <c r="BC12" s="202"/>
      <c r="BD12" s="202"/>
      <c r="BE12" s="202"/>
      <c r="BF12" s="202"/>
      <c r="BG12" s="202"/>
      <c r="BH12" s="202"/>
      <c r="BI12" s="202"/>
      <c r="BJ12" s="202"/>
      <c r="BM12" s="202"/>
      <c r="BN12" s="202"/>
      <c r="BO12" s="202"/>
      <c r="BR12" s="202"/>
      <c r="BS12" s="202"/>
      <c r="BT12" s="194"/>
      <c r="BU12" s="183">
        <v>70</v>
      </c>
      <c r="BV12" s="183">
        <v>14000</v>
      </c>
      <c r="BY12" s="121"/>
      <c r="BZ12" s="121"/>
      <c r="CA12" s="182">
        <v>8</v>
      </c>
      <c r="CB12" s="182">
        <v>353</v>
      </c>
      <c r="CC12" s="121"/>
      <c r="CD12" s="121"/>
      <c r="CE12" s="121"/>
      <c r="CF12" s="182" t="s">
        <v>147</v>
      </c>
      <c r="CG12" s="186" t="s">
        <v>148</v>
      </c>
      <c r="CH12" s="333" t="s">
        <v>368</v>
      </c>
      <c r="CI12" s="334" t="s">
        <v>221</v>
      </c>
      <c r="CJ12" s="121"/>
      <c r="CK12" s="121"/>
      <c r="CL12" s="121"/>
      <c r="CM12" s="121"/>
    </row>
    <row r="13" spans="2:91" ht="15" x14ac:dyDescent="0.2">
      <c r="B13" s="155" t="s">
        <v>264</v>
      </c>
      <c r="C13" s="156"/>
      <c r="D13" s="163" t="str">
        <f>D5</f>
        <v>Wallow Lane, IP7 7DB</v>
      </c>
      <c r="E13" s="160"/>
      <c r="AB13" s="178"/>
      <c r="AC13" s="270">
        <f>SUM(AC5:AC11)</f>
        <v>7</v>
      </c>
      <c r="AG13" s="236">
        <f>SUM(AG5:AG11)</f>
        <v>399</v>
      </c>
      <c r="AH13" s="237">
        <f>SUM(AH5:AH11)</f>
        <v>389</v>
      </c>
      <c r="AI13" s="220">
        <f>SUM(AI5:AI11)</f>
        <v>305</v>
      </c>
      <c r="AJ13" s="212">
        <f>SUM(AJ5:AJ11)</f>
        <v>298</v>
      </c>
      <c r="AK13" s="209"/>
      <c r="AL13" s="236">
        <f>SUM(AL5:AL11)</f>
        <v>363</v>
      </c>
      <c r="AM13" s="237">
        <f>SUM(AM5:AM11)</f>
        <v>352</v>
      </c>
      <c r="AN13" s="220">
        <f>SUM(AN5:AN11)</f>
        <v>277</v>
      </c>
      <c r="AO13" s="212">
        <f>SUM(AO5:AO11)</f>
        <v>270</v>
      </c>
      <c r="AP13" s="209"/>
      <c r="AQ13" s="209"/>
      <c r="AR13" s="209"/>
      <c r="AS13" s="209"/>
      <c r="AT13" s="192"/>
      <c r="AU13" s="192"/>
      <c r="AV13" s="209"/>
      <c r="AW13" s="209"/>
      <c r="AX13" s="209"/>
      <c r="AY13" s="192"/>
      <c r="AZ13" s="192"/>
      <c r="BA13" s="209"/>
      <c r="BB13" s="209"/>
      <c r="BC13" s="209"/>
      <c r="BD13" s="209"/>
      <c r="BE13" s="209"/>
      <c r="BF13" s="209"/>
      <c r="BG13" s="209"/>
      <c r="BH13" s="209"/>
      <c r="BI13" s="209"/>
      <c r="BJ13" s="209"/>
      <c r="BM13" s="202"/>
      <c r="BN13" s="202"/>
      <c r="BO13" s="202"/>
      <c r="BR13" s="202"/>
      <c r="BS13" s="202"/>
      <c r="BY13" s="121"/>
      <c r="BZ13" s="121"/>
      <c r="CA13" s="182">
        <v>9</v>
      </c>
      <c r="CB13" s="182">
        <v>343</v>
      </c>
      <c r="CC13" s="566" t="s">
        <v>289</v>
      </c>
      <c r="CD13" s="566"/>
      <c r="CE13" s="121"/>
      <c r="CF13" s="182" t="s">
        <v>149</v>
      </c>
      <c r="CG13" s="186" t="s">
        <v>150</v>
      </c>
      <c r="CH13" s="333" t="s">
        <v>369</v>
      </c>
      <c r="CI13" s="334"/>
      <c r="CJ13" s="121"/>
      <c r="CK13" s="185" t="s">
        <v>362</v>
      </c>
      <c r="CL13" s="323">
        <f>INDEX(CL5:CL11,MATCH(MIN(CK5:CK11),CK5:CK11,FALSE),1)</f>
        <v>44780</v>
      </c>
      <c r="CM13" s="121"/>
    </row>
    <row r="14" spans="2:91" ht="15" customHeight="1" thickBot="1" x14ac:dyDescent="0.3">
      <c r="B14" s="155" t="s">
        <v>373</v>
      </c>
      <c r="C14" s="156"/>
      <c r="D14" s="127" t="s">
        <v>424</v>
      </c>
      <c r="E14" s="160"/>
      <c r="F14" s="130"/>
      <c r="G14" s="172"/>
      <c r="AG14" s="559">
        <f>SUM(AG13:AH13)</f>
        <v>788</v>
      </c>
      <c r="AH14" s="560"/>
      <c r="AI14" s="544">
        <f>SUM(AI13:AJ13)</f>
        <v>603</v>
      </c>
      <c r="AJ14" s="545"/>
      <c r="AK14" s="209"/>
      <c r="AL14" s="559">
        <f>SUM(AL13:AM13)</f>
        <v>715</v>
      </c>
      <c r="AM14" s="560"/>
      <c r="AN14" s="544">
        <f>SUM(AN13:AO13)</f>
        <v>547</v>
      </c>
      <c r="AO14" s="545"/>
      <c r="AP14" s="209"/>
      <c r="AQ14" s="209"/>
      <c r="AR14" s="209"/>
      <c r="AS14" s="209"/>
      <c r="AT14" s="192"/>
      <c r="AU14" s="192"/>
      <c r="AV14" s="209"/>
      <c r="AW14" s="209"/>
      <c r="AX14" s="209"/>
      <c r="AY14" s="192"/>
      <c r="AZ14" s="192"/>
      <c r="BA14" s="209"/>
      <c r="BB14" s="209"/>
      <c r="BC14" s="209"/>
      <c r="BD14" s="209"/>
      <c r="BE14" s="209"/>
      <c r="BF14" s="209"/>
      <c r="BG14" s="209"/>
      <c r="BH14" s="209"/>
      <c r="BI14" s="209"/>
      <c r="BJ14" s="209"/>
      <c r="BM14" s="202"/>
      <c r="BN14" s="202"/>
      <c r="BO14" s="202"/>
      <c r="BR14" s="202"/>
      <c r="BS14" s="202"/>
      <c r="BY14" s="121"/>
      <c r="BZ14" s="121"/>
      <c r="CA14" s="182">
        <v>10</v>
      </c>
      <c r="CB14" s="182">
        <v>358</v>
      </c>
      <c r="CC14" s="564">
        <f>SUM(CC11:CD11)</f>
        <v>119.95070883315159</v>
      </c>
      <c r="CD14" s="565"/>
      <c r="CE14" s="121"/>
      <c r="CF14" s="183" t="s">
        <v>151</v>
      </c>
      <c r="CG14" s="187" t="s">
        <v>152</v>
      </c>
      <c r="CH14" s="333" t="s">
        <v>370</v>
      </c>
      <c r="CI14" s="334" t="s">
        <v>223</v>
      </c>
      <c r="CJ14" s="121"/>
      <c r="CK14" s="187" t="s">
        <v>363</v>
      </c>
      <c r="CL14" s="325">
        <f>INDEX(CL5:CL11,MATCH(MAX(CK5:CK11),CK5:CK11,FALSE),1)</f>
        <v>44778</v>
      </c>
      <c r="CM14" s="121"/>
    </row>
    <row r="15" spans="2:91" ht="15.75" customHeight="1" thickBot="1" x14ac:dyDescent="0.3">
      <c r="B15" s="158" t="s">
        <v>136</v>
      </c>
      <c r="C15" s="159"/>
      <c r="D15" s="144">
        <f ca="1">NOW()</f>
        <v>45072.439107638886</v>
      </c>
      <c r="E15" s="169" t="str">
        <f ca="1">IF(D15="","undefined","")</f>
        <v/>
      </c>
      <c r="G15" s="172"/>
      <c r="AC15" s="139" t="s">
        <v>334</v>
      </c>
      <c r="AG15" s="139" t="s">
        <v>301</v>
      </c>
      <c r="AH15" s="192"/>
      <c r="AI15" s="139" t="s">
        <v>301</v>
      </c>
      <c r="AJ15" s="209"/>
      <c r="AK15" s="209"/>
      <c r="AL15" s="139" t="s">
        <v>301</v>
      </c>
      <c r="AM15" s="192"/>
      <c r="AN15" s="139" t="s">
        <v>301</v>
      </c>
      <c r="AO15" s="209"/>
      <c r="AP15" s="209"/>
      <c r="AQ15" s="209"/>
      <c r="AR15" s="209"/>
      <c r="AS15" s="209"/>
      <c r="AT15" s="139" t="s">
        <v>301</v>
      </c>
      <c r="AV15" s="139" t="s">
        <v>301</v>
      </c>
      <c r="AW15" s="202"/>
      <c r="AX15" s="202"/>
      <c r="AY15" s="139" t="s">
        <v>301</v>
      </c>
      <c r="BA15" s="139" t="s">
        <v>301</v>
      </c>
      <c r="BB15" s="202"/>
      <c r="BC15" s="202"/>
      <c r="BD15" s="202"/>
      <c r="BE15" s="202"/>
      <c r="BF15" s="202" t="s">
        <v>357</v>
      </c>
      <c r="BG15" s="202"/>
      <c r="BH15" s="202"/>
      <c r="BI15" s="202" t="s">
        <v>357</v>
      </c>
      <c r="BJ15" s="202"/>
      <c r="BK15" s="139" t="s">
        <v>301</v>
      </c>
      <c r="BM15" s="139" t="s">
        <v>301</v>
      </c>
      <c r="BN15" s="202"/>
      <c r="BO15" s="202"/>
      <c r="BP15" s="139" t="s">
        <v>301</v>
      </c>
      <c r="BR15" s="139" t="s">
        <v>301</v>
      </c>
      <c r="BS15" s="202"/>
      <c r="BY15" s="121"/>
      <c r="BZ15" s="121"/>
      <c r="CA15" s="182">
        <v>11</v>
      </c>
      <c r="CB15" s="182">
        <v>389</v>
      </c>
      <c r="CE15" s="121"/>
      <c r="CF15" s="121"/>
      <c r="CG15" s="121"/>
      <c r="CH15" s="264" t="s">
        <v>371</v>
      </c>
      <c r="CI15" s="335"/>
      <c r="CJ15" s="121"/>
      <c r="CK15" s="121"/>
      <c r="CL15" s="121"/>
      <c r="CM15" s="121"/>
    </row>
    <row r="16" spans="2:91" ht="14.25" customHeight="1" thickBot="1" x14ac:dyDescent="0.3">
      <c r="B16" s="131"/>
      <c r="AC16" s="270">
        <f>COUNTIF(AI5:AI11, "&gt;0")</f>
        <v>5</v>
      </c>
      <c r="AG16" s="236">
        <f t="shared" ref="AG16:BN16" si="16">AVERAGE(AG5:AG11)</f>
        <v>57</v>
      </c>
      <c r="AH16" s="237">
        <f t="shared" si="16"/>
        <v>55.571428571428569</v>
      </c>
      <c r="AI16" s="220">
        <f t="shared" si="16"/>
        <v>61</v>
      </c>
      <c r="AJ16" s="212">
        <f t="shared" si="16"/>
        <v>59.6</v>
      </c>
      <c r="AK16" s="298"/>
      <c r="AL16" s="299">
        <f t="shared" ref="AL16:AO16" si="17">AVERAGE(AL5:AL11)</f>
        <v>51.857142857142854</v>
      </c>
      <c r="AM16" s="300">
        <f t="shared" si="17"/>
        <v>50.285714285714285</v>
      </c>
      <c r="AN16" s="301">
        <f t="shared" si="17"/>
        <v>55.4</v>
      </c>
      <c r="AO16" s="302">
        <f t="shared" si="17"/>
        <v>54</v>
      </c>
      <c r="AP16" s="298"/>
      <c r="AQ16" s="209"/>
      <c r="AR16" s="209"/>
      <c r="AS16" s="209"/>
      <c r="AT16" s="213">
        <f t="shared" ref="AT16:AW16" si="18">AVERAGE(AT5:AT11)</f>
        <v>16.685714285714287</v>
      </c>
      <c r="AU16" s="221">
        <f t="shared" si="18"/>
        <v>15.042857142857143</v>
      </c>
      <c r="AV16" s="218">
        <f t="shared" si="18"/>
        <v>16.720000000000002</v>
      </c>
      <c r="AW16" s="272">
        <f t="shared" si="18"/>
        <v>14.88</v>
      </c>
      <c r="AX16" s="287"/>
      <c r="AY16" s="213">
        <f t="shared" ref="AY16:BB16" si="19">AVERAGE(AY5:AY11)</f>
        <v>16.62857142857143</v>
      </c>
      <c r="AZ16" s="221">
        <f t="shared" si="19"/>
        <v>15.085714285714287</v>
      </c>
      <c r="BA16" s="218">
        <f t="shared" si="19"/>
        <v>16.619999999999997</v>
      </c>
      <c r="BB16" s="272">
        <f t="shared" si="19"/>
        <v>14.9</v>
      </c>
      <c r="BC16" s="287"/>
      <c r="BD16" s="310">
        <f ca="1">OFFSET(BF4, MATCH(BF16, BF5:BF11, 0), -2)</f>
        <v>44779</v>
      </c>
      <c r="BE16" s="311">
        <f ca="1">OFFSET(BF4, MATCH(BF16, BF5:BF11, 0), -1)</f>
        <v>0.70833333333333293</v>
      </c>
      <c r="BF16" s="294">
        <f>MAX(BF5:BF11)</f>
        <v>26.7</v>
      </c>
      <c r="BG16" s="310">
        <f ca="1">OFFSET(BI4, MATCH(BI16, BI5:BI11, 0), -5)</f>
        <v>44777</v>
      </c>
      <c r="BH16" s="311">
        <f ca="1">OFFSET(BI4, MATCH(BI16, BI5:BI11, 0), -1)</f>
        <v>0.71874999999999956</v>
      </c>
      <c r="BI16" s="218">
        <f>MAX(BI5:BI11)</f>
        <v>37.5</v>
      </c>
      <c r="BJ16" s="312"/>
      <c r="BK16" s="228">
        <f t="shared" si="16"/>
        <v>21.028571428571428</v>
      </c>
      <c r="BL16" s="229">
        <f t="shared" si="16"/>
        <v>19.528571428571428</v>
      </c>
      <c r="BM16" s="219">
        <f t="shared" si="16"/>
        <v>21.160000000000004</v>
      </c>
      <c r="BN16" s="214">
        <f t="shared" si="16"/>
        <v>19.239999999999998</v>
      </c>
      <c r="BO16" s="288"/>
      <c r="BP16" s="228">
        <f t="shared" ref="BP16:BS16" si="20">AVERAGE(BP5:BP11)</f>
        <v>20.9</v>
      </c>
      <c r="BQ16" s="229">
        <f t="shared" si="20"/>
        <v>19.442857142857147</v>
      </c>
      <c r="BR16" s="219">
        <f t="shared" si="20"/>
        <v>20.86</v>
      </c>
      <c r="BS16" s="214">
        <f t="shared" si="20"/>
        <v>19.059999999999999</v>
      </c>
      <c r="BY16" s="121"/>
      <c r="BZ16" s="121"/>
      <c r="CA16" s="183">
        <v>12</v>
      </c>
      <c r="CB16" s="183">
        <v>415</v>
      </c>
      <c r="CE16" s="121"/>
      <c r="CF16" s="121"/>
      <c r="CG16" s="121"/>
      <c r="CH16" s="121"/>
      <c r="CI16" s="121"/>
      <c r="CJ16" s="121"/>
      <c r="CK16" s="121"/>
      <c r="CL16" s="121"/>
      <c r="CM16" s="121"/>
    </row>
    <row r="17" spans="2:91" ht="16.5" customHeight="1" thickBot="1" x14ac:dyDescent="0.25">
      <c r="B17" s="537" t="s">
        <v>207</v>
      </c>
      <c r="C17" s="538"/>
      <c r="D17" s="297"/>
      <c r="E17" s="161" t="str">
        <f>IF(C8="ERROR", "Check speed values", "")</f>
        <v>Check speed values</v>
      </c>
      <c r="AG17" s="559">
        <f>SUM(AG16:AH16)</f>
        <v>112.57142857142857</v>
      </c>
      <c r="AH17" s="560"/>
      <c r="AI17" s="544">
        <f>SUM(AI16:AJ16)</f>
        <v>120.6</v>
      </c>
      <c r="AJ17" s="545"/>
      <c r="AK17" s="209"/>
      <c r="AL17" s="559">
        <f>SUM(AL16:AM16)</f>
        <v>102.14285714285714</v>
      </c>
      <c r="AM17" s="560"/>
      <c r="AN17" s="544">
        <f>SUM(AN16:AO16)</f>
        <v>109.4</v>
      </c>
      <c r="AO17" s="545"/>
      <c r="AP17" s="209"/>
      <c r="AQ17" s="209"/>
      <c r="AR17" s="209"/>
      <c r="AS17" s="209"/>
      <c r="AT17" s="546">
        <f>AVERAGE(AT16:AU16)</f>
        <v>15.864285714285714</v>
      </c>
      <c r="AU17" s="547"/>
      <c r="AV17" s="548">
        <f>AVERAGE(AV16:AW16)</f>
        <v>15.8</v>
      </c>
      <c r="AW17" s="549"/>
      <c r="AX17" s="217"/>
      <c r="AY17" s="546">
        <f>AVERAGE(AY16:AZ16)</f>
        <v>15.857142857142858</v>
      </c>
      <c r="AZ17" s="547"/>
      <c r="BA17" s="548">
        <f>AVERAGE(BA16:BB16)</f>
        <v>15.759999999999998</v>
      </c>
      <c r="BB17" s="549"/>
      <c r="BC17" s="217"/>
      <c r="BD17" s="217"/>
      <c r="BE17" s="217"/>
      <c r="BF17" s="217"/>
      <c r="BG17" s="217"/>
      <c r="BH17" s="217"/>
      <c r="BI17" s="217"/>
      <c r="BJ17" s="217"/>
      <c r="BK17" s="557">
        <f>AVERAGE(BK16:BL16)</f>
        <v>20.278571428571428</v>
      </c>
      <c r="BL17" s="558"/>
      <c r="BM17" s="555">
        <f>AVERAGE(BM16:BN16)</f>
        <v>20.200000000000003</v>
      </c>
      <c r="BN17" s="556"/>
      <c r="BO17" s="288"/>
      <c r="BP17" s="557">
        <f>AVERAGE(BP16:BQ16)</f>
        <v>20.171428571428571</v>
      </c>
      <c r="BQ17" s="558"/>
      <c r="BR17" s="555">
        <f>AVERAGE(BR16:BS16)</f>
        <v>19.96</v>
      </c>
      <c r="BS17" s="556"/>
      <c r="BY17" s="121"/>
      <c r="BZ17" s="121"/>
      <c r="CA17" s="184">
        <v>327.5</v>
      </c>
      <c r="CB17" s="121"/>
      <c r="CE17" s="121"/>
      <c r="CF17" s="121"/>
      <c r="CG17" s="121"/>
      <c r="CH17" s="263" t="s">
        <v>322</v>
      </c>
      <c r="CI17" s="336" t="str">
        <f>INDEX(CH8:CH15,MATCH(D11,CI8:CI15,FALSE),1)</f>
        <v>↑</v>
      </c>
      <c r="CJ17" s="121"/>
      <c r="CK17" s="121"/>
      <c r="CL17" s="121"/>
      <c r="CM17" s="121"/>
    </row>
    <row r="18" spans="2:91" ht="54.75" customHeight="1" thickBot="1" x14ac:dyDescent="0.3">
      <c r="B18" s="131"/>
      <c r="AA18" s="540" t="s">
        <v>336</v>
      </c>
      <c r="AB18" s="541"/>
      <c r="AC18" s="541"/>
      <c r="AD18" s="542"/>
      <c r="AG18" s="192"/>
      <c r="AH18" s="192"/>
      <c r="AI18" s="209"/>
      <c r="AJ18" s="209"/>
      <c r="CH18" s="337" t="s">
        <v>323</v>
      </c>
      <c r="CI18" s="338" t="str">
        <f>INDEX(CH8:CH15,MATCH(D12,CI8:CI15,FALSE),1)</f>
        <v>↓</v>
      </c>
    </row>
    <row r="19" spans="2:91" ht="22.5" customHeight="1" thickBot="1" x14ac:dyDescent="0.25">
      <c r="B19" s="532" t="s">
        <v>271</v>
      </c>
      <c r="C19" s="533"/>
      <c r="D19" s="534" t="str">
        <f ca="1">REPLACE(LEFT(CELL("filename",A1),FIND("]",CELL("filename",A1))-1),1,FIND("[",CELL("filename",A1)),"")</f>
        <v>32600-001 Moat House Farm Ipswich. Wallow Lane. Summary Traffic Survey.xlsx</v>
      </c>
      <c r="E19" s="535"/>
      <c r="AG19" s="552" t="s">
        <v>348</v>
      </c>
      <c r="AH19" s="553"/>
      <c r="AI19" s="553"/>
      <c r="AJ19" s="554"/>
      <c r="AK19" s="191"/>
      <c r="AL19" s="191"/>
      <c r="AM19" s="191"/>
      <c r="AN19" s="191"/>
      <c r="AO19" s="191"/>
      <c r="AP19" s="191"/>
      <c r="AQ19" s="191"/>
      <c r="AR19" s="191"/>
      <c r="AS19" s="191"/>
      <c r="AT19" s="193"/>
      <c r="AU19" s="193"/>
      <c r="AV19" s="193"/>
      <c r="AW19" s="193"/>
      <c r="AX19" s="191"/>
      <c r="AY19" s="191"/>
      <c r="AZ19" s="191"/>
      <c r="BA19" s="191"/>
      <c r="BB19" s="191"/>
      <c r="BC19" s="191"/>
      <c r="BD19" s="191"/>
      <c r="BE19" s="191"/>
      <c r="BF19" s="191"/>
      <c r="BG19" s="191"/>
      <c r="BH19" s="191"/>
      <c r="BI19" s="191"/>
      <c r="BJ19" s="191"/>
      <c r="BK19" s="539"/>
      <c r="BL19" s="539"/>
      <c r="BM19" s="539"/>
      <c r="BN19" s="539"/>
      <c r="BO19" s="191"/>
      <c r="BP19" s="191"/>
      <c r="BQ19" s="191"/>
      <c r="BR19" s="191"/>
      <c r="BS19" s="191"/>
    </row>
    <row r="20" spans="2:91" ht="15" customHeight="1" x14ac:dyDescent="0.25">
      <c r="C20" s="131"/>
      <c r="D20" s="113"/>
      <c r="AK20" s="191"/>
      <c r="AL20" s="191"/>
      <c r="AM20" s="191"/>
      <c r="AN20" s="191"/>
      <c r="AO20" s="191"/>
      <c r="AP20" s="191"/>
      <c r="AQ20" s="191"/>
      <c r="AR20" s="191"/>
      <c r="AS20" s="191"/>
      <c r="AT20" s="193"/>
      <c r="AU20" s="193"/>
      <c r="AV20" s="193"/>
      <c r="AW20" s="193"/>
      <c r="AX20" s="191"/>
      <c r="AY20" s="191"/>
      <c r="AZ20" s="191"/>
      <c r="BA20" s="191"/>
      <c r="BB20" s="191"/>
      <c r="BC20" s="191"/>
      <c r="BD20" s="191"/>
      <c r="BE20" s="191"/>
      <c r="BF20" s="191"/>
      <c r="BG20" s="191"/>
      <c r="BH20" s="191"/>
      <c r="BI20" s="191"/>
      <c r="BJ20" s="191"/>
      <c r="BK20" s="539"/>
      <c r="BL20" s="539"/>
      <c r="BM20" s="539"/>
      <c r="BN20" s="539"/>
      <c r="BO20" s="191"/>
      <c r="BP20" s="191"/>
      <c r="BQ20" s="191"/>
      <c r="BR20" s="191"/>
      <c r="BS20" s="191"/>
    </row>
    <row r="21" spans="2:91" ht="22.5" customHeight="1" x14ac:dyDescent="0.25">
      <c r="C21" s="131"/>
      <c r="D21" s="113"/>
      <c r="AF21" s="238"/>
      <c r="AG21" s="539" t="s">
        <v>311</v>
      </c>
      <c r="AH21" s="539" t="s">
        <v>312</v>
      </c>
      <c r="AI21" s="539" t="s">
        <v>313</v>
      </c>
      <c r="AJ21" s="539" t="s">
        <v>314</v>
      </c>
      <c r="AK21" s="209"/>
      <c r="AL21" s="209"/>
      <c r="AM21" s="209"/>
      <c r="AN21" s="209"/>
      <c r="AO21" s="209"/>
      <c r="AP21" s="209"/>
      <c r="AQ21" s="209"/>
      <c r="AR21" s="209"/>
      <c r="AS21" s="209"/>
      <c r="AT21" s="193"/>
      <c r="AU21" s="193"/>
    </row>
    <row r="22" spans="2:91" ht="15.75" thickBot="1" x14ac:dyDescent="0.3">
      <c r="C22" s="131"/>
      <c r="D22" s="113"/>
      <c r="AF22" s="238"/>
      <c r="AG22" s="539"/>
      <c r="AH22" s="539"/>
      <c r="AI22" s="539"/>
      <c r="AJ22" s="539"/>
      <c r="AK22" s="209"/>
      <c r="AL22" s="209"/>
      <c r="AM22" s="209"/>
      <c r="AN22" s="209"/>
      <c r="AO22" s="209"/>
      <c r="AP22" s="209"/>
      <c r="AQ22" s="209"/>
      <c r="AR22" s="209"/>
      <c r="AS22" s="209"/>
      <c r="AT22" s="193"/>
      <c r="AU22" s="193"/>
    </row>
    <row r="23" spans="2:91" ht="15" x14ac:dyDescent="0.25">
      <c r="C23" s="131"/>
      <c r="D23" s="113"/>
      <c r="AE23" s="238">
        <f t="shared" ref="AE23:AE29" si="21">AD5</f>
        <v>44775</v>
      </c>
      <c r="AF23" s="238"/>
      <c r="AG23" s="247">
        <f>'DIR1'!AA114</f>
        <v>0</v>
      </c>
      <c r="AH23" s="248">
        <f>'DIR2'!AA114</f>
        <v>0</v>
      </c>
      <c r="AI23" s="207">
        <f t="shared" ref="AI23:AJ29" si="22">IF($AE5&lt;&gt;"WKND", AG23, "")</f>
        <v>0</v>
      </c>
      <c r="AJ23" s="206">
        <f t="shared" si="22"/>
        <v>0</v>
      </c>
      <c r="AK23" s="209"/>
      <c r="AL23" s="209"/>
      <c r="AM23" s="209"/>
      <c r="AN23" s="209"/>
      <c r="AO23" s="209"/>
      <c r="AP23" s="209"/>
      <c r="AQ23" s="209"/>
      <c r="AR23" s="209"/>
      <c r="AS23" s="209"/>
    </row>
    <row r="24" spans="2:91" ht="15" x14ac:dyDescent="0.25">
      <c r="C24" s="131"/>
      <c r="D24" s="113"/>
      <c r="AE24" s="238">
        <f t="shared" si="21"/>
        <v>44776</v>
      </c>
      <c r="AF24" s="238"/>
      <c r="AG24" s="249">
        <f>'DIR1'!AA221</f>
        <v>0</v>
      </c>
      <c r="AH24" s="250">
        <f>'DIR2'!AA221</f>
        <v>0</v>
      </c>
      <c r="AI24" s="209">
        <f t="shared" si="22"/>
        <v>0</v>
      </c>
      <c r="AJ24" s="208">
        <f t="shared" si="22"/>
        <v>0</v>
      </c>
      <c r="AK24" s="209"/>
      <c r="AL24" s="209"/>
      <c r="AM24" s="209"/>
      <c r="AN24" s="209"/>
      <c r="AO24" s="209"/>
      <c r="AP24" s="209"/>
      <c r="AQ24" s="209"/>
      <c r="AR24" s="209"/>
      <c r="AS24" s="209"/>
    </row>
    <row r="25" spans="2:91" ht="15" x14ac:dyDescent="0.25">
      <c r="C25" s="131"/>
      <c r="D25" s="113"/>
      <c r="AE25" s="238">
        <f t="shared" si="21"/>
        <v>44777</v>
      </c>
      <c r="AF25" s="238"/>
      <c r="AG25" s="249">
        <f>'DIR1'!AA328</f>
        <v>0</v>
      </c>
      <c r="AH25" s="250">
        <f>'DIR2'!AA328</f>
        <v>0</v>
      </c>
      <c r="AI25" s="209">
        <f t="shared" si="22"/>
        <v>0</v>
      </c>
      <c r="AJ25" s="208">
        <f t="shared" si="22"/>
        <v>0</v>
      </c>
      <c r="AK25" s="209"/>
      <c r="AL25" s="209"/>
      <c r="AM25" s="209"/>
      <c r="AN25" s="209"/>
      <c r="AO25" s="209"/>
      <c r="AP25" s="209"/>
      <c r="AQ25" s="209"/>
      <c r="AR25" s="209"/>
      <c r="AS25" s="209"/>
    </row>
    <row r="26" spans="2:91" ht="15" x14ac:dyDescent="0.25">
      <c r="C26" s="131"/>
      <c r="D26" s="113"/>
      <c r="AE26" s="238">
        <f t="shared" si="21"/>
        <v>44778</v>
      </c>
      <c r="AF26" s="238"/>
      <c r="AG26" s="249">
        <f>'DIR1'!AA435</f>
        <v>0</v>
      </c>
      <c r="AH26" s="250">
        <f>'DIR2'!AA435</f>
        <v>0</v>
      </c>
      <c r="AI26" s="209">
        <f t="shared" si="22"/>
        <v>0</v>
      </c>
      <c r="AJ26" s="208">
        <f t="shared" si="22"/>
        <v>0</v>
      </c>
      <c r="AK26" s="209"/>
      <c r="AL26" s="209"/>
      <c r="AM26" s="209"/>
      <c r="AN26" s="209"/>
      <c r="AO26" s="209"/>
      <c r="AP26" s="209"/>
      <c r="AQ26" s="209"/>
      <c r="AR26" s="209"/>
      <c r="AS26" s="209"/>
    </row>
    <row r="27" spans="2:91" ht="15" x14ac:dyDescent="0.25">
      <c r="C27" s="131"/>
      <c r="D27" s="113"/>
      <c r="AE27" s="238">
        <f t="shared" si="21"/>
        <v>44779</v>
      </c>
      <c r="AF27" s="238"/>
      <c r="AG27" s="249">
        <f>'DIR1'!AA542</f>
        <v>0</v>
      </c>
      <c r="AH27" s="250">
        <f>'DIR2'!AA542</f>
        <v>0</v>
      </c>
      <c r="AI27" s="209" t="str">
        <f t="shared" si="22"/>
        <v/>
      </c>
      <c r="AJ27" s="208" t="str">
        <f t="shared" si="22"/>
        <v/>
      </c>
      <c r="AK27" s="209"/>
      <c r="AL27" s="209"/>
      <c r="AM27" s="209"/>
      <c r="AN27" s="209"/>
      <c r="AO27" s="209"/>
      <c r="AP27" s="209"/>
      <c r="AQ27" s="209"/>
      <c r="AR27" s="209"/>
      <c r="AS27" s="209"/>
    </row>
    <row r="28" spans="2:91" ht="15" x14ac:dyDescent="0.25">
      <c r="C28" s="131"/>
      <c r="D28" s="113"/>
      <c r="AE28" s="238">
        <f t="shared" si="21"/>
        <v>44780</v>
      </c>
      <c r="AF28" s="238"/>
      <c r="AG28" s="249">
        <f>'DIR1'!AA649</f>
        <v>0</v>
      </c>
      <c r="AH28" s="250">
        <f>'DIR2'!AA649</f>
        <v>0</v>
      </c>
      <c r="AI28" s="209" t="str">
        <f t="shared" si="22"/>
        <v/>
      </c>
      <c r="AJ28" s="208" t="str">
        <f t="shared" si="22"/>
        <v/>
      </c>
    </row>
    <row r="29" spans="2:91" ht="15.75" thickBot="1" x14ac:dyDescent="0.3">
      <c r="C29" s="131"/>
      <c r="D29" s="113"/>
      <c r="AE29" s="238">
        <f t="shared" si="21"/>
        <v>44781</v>
      </c>
      <c r="AF29" s="238"/>
      <c r="AG29" s="251">
        <f>'DIR1'!AA756</f>
        <v>0</v>
      </c>
      <c r="AH29" s="252">
        <f>'DIR2'!AA756</f>
        <v>0</v>
      </c>
      <c r="AI29" s="211">
        <f t="shared" si="22"/>
        <v>0</v>
      </c>
      <c r="AJ29" s="210">
        <f t="shared" si="22"/>
        <v>0</v>
      </c>
    </row>
    <row r="30" spans="2:91" ht="15" x14ac:dyDescent="0.25">
      <c r="C30" s="131"/>
      <c r="D30" s="113"/>
      <c r="AE30" s="238" t="s">
        <v>320</v>
      </c>
      <c r="AG30" s="183">
        <f>SUM(AG23:AG29)</f>
        <v>0</v>
      </c>
      <c r="AH30" s="183">
        <f>SUM(AH23:AH29)</f>
        <v>0</v>
      </c>
      <c r="AI30" s="184">
        <f>SUM(AI23:AI29)</f>
        <v>0</v>
      </c>
      <c r="AJ30" s="184">
        <f>SUM(AJ23:AJ29)</f>
        <v>0</v>
      </c>
    </row>
    <row r="31" spans="2:91" ht="15" customHeight="1" x14ac:dyDescent="0.25">
      <c r="B31" s="131"/>
      <c r="D31" s="113"/>
      <c r="AE31" s="238"/>
      <c r="AG31" s="563">
        <f>SUM(AG30:AH30)</f>
        <v>0</v>
      </c>
      <c r="AH31" s="563"/>
      <c r="AI31" s="563">
        <f>SUM(AI30:AJ30)</f>
        <v>0</v>
      </c>
      <c r="AJ31" s="563"/>
      <c r="AK31" s="191"/>
      <c r="AL31" s="191"/>
      <c r="AM31" s="191"/>
      <c r="AN31" s="191"/>
      <c r="AO31" s="191"/>
      <c r="AP31" s="191"/>
      <c r="AQ31" s="191"/>
      <c r="AR31" s="191"/>
      <c r="AS31" s="191"/>
    </row>
    <row r="32" spans="2:91" ht="15" x14ac:dyDescent="0.25">
      <c r="B32" s="120"/>
      <c r="D32" s="114"/>
      <c r="E32" s="119" t="s">
        <v>153</v>
      </c>
      <c r="AF32" s="238"/>
      <c r="AK32" s="254"/>
      <c r="AL32" s="254"/>
      <c r="AM32" s="254"/>
      <c r="AN32" s="254"/>
      <c r="AO32" s="254"/>
      <c r="AP32" s="254"/>
      <c r="AQ32" s="254"/>
      <c r="AR32" s="254"/>
      <c r="AS32" s="254"/>
    </row>
    <row r="33" spans="2:82" ht="15" x14ac:dyDescent="0.25">
      <c r="B33" s="132"/>
      <c r="D33" s="115"/>
      <c r="E33" s="133"/>
      <c r="AF33" s="238"/>
      <c r="AG33" s="552" t="s">
        <v>266</v>
      </c>
      <c r="AH33" s="553"/>
      <c r="AI33" s="553"/>
      <c r="AJ33" s="554"/>
      <c r="AK33" s="254"/>
      <c r="AL33" s="254"/>
      <c r="AM33" s="254"/>
      <c r="AN33" s="254"/>
      <c r="AO33" s="254"/>
      <c r="AP33" s="254"/>
      <c r="AQ33" s="254"/>
      <c r="AR33" s="254"/>
      <c r="AS33" s="254"/>
    </row>
    <row r="34" spans="2:82" ht="15" x14ac:dyDescent="0.25">
      <c r="B34" s="132"/>
      <c r="D34" s="115"/>
      <c r="E34" s="133"/>
      <c r="AF34" s="238"/>
      <c r="AK34" s="254"/>
      <c r="AL34" s="254"/>
      <c r="AM34" s="254"/>
      <c r="AN34" s="254"/>
      <c r="AO34" s="254"/>
      <c r="AP34" s="254"/>
      <c r="AQ34" s="254"/>
      <c r="AR34" s="254"/>
      <c r="AS34" s="254"/>
    </row>
    <row r="35" spans="2:82" ht="27" thickBot="1" x14ac:dyDescent="0.3">
      <c r="B35" s="134"/>
      <c r="D35" s="115"/>
      <c r="H35" s="172"/>
      <c r="I35" s="130"/>
      <c r="AF35" s="238"/>
      <c r="AG35" s="191" t="s">
        <v>315</v>
      </c>
      <c r="AH35" s="191" t="s">
        <v>316</v>
      </c>
      <c r="AI35" s="191" t="s">
        <v>317</v>
      </c>
      <c r="AJ35" s="191" t="s">
        <v>318</v>
      </c>
      <c r="AK35" s="254"/>
      <c r="AL35" s="254"/>
      <c r="AM35" s="254"/>
      <c r="AN35" s="254"/>
      <c r="AO35" s="254"/>
      <c r="AP35" s="254"/>
      <c r="AQ35" s="254"/>
      <c r="AR35" s="254"/>
      <c r="AS35" s="254"/>
    </row>
    <row r="36" spans="2:82" ht="15" x14ac:dyDescent="0.25">
      <c r="B36" s="134"/>
      <c r="D36" s="115"/>
      <c r="H36" s="173"/>
      <c r="I36" s="129"/>
      <c r="AE36" s="238">
        <f t="shared" ref="AE36:AE42" si="23">AE23</f>
        <v>44775</v>
      </c>
      <c r="AF36" s="238"/>
      <c r="AG36" s="257">
        <f t="shared" ref="AG36:AH42" si="24">AG23/AG5</f>
        <v>0</v>
      </c>
      <c r="AH36" s="258">
        <f t="shared" si="24"/>
        <v>0</v>
      </c>
      <c r="AI36" s="253">
        <f t="shared" ref="AI36:AJ42" si="25">IF($AE5&lt;&gt;"WKND", AG36, "")</f>
        <v>0</v>
      </c>
      <c r="AJ36" s="243">
        <f t="shared" si="25"/>
        <v>0</v>
      </c>
      <c r="AK36" s="254"/>
      <c r="AL36" s="254"/>
      <c r="AM36" s="254"/>
      <c r="AN36" s="254"/>
      <c r="AO36" s="254"/>
      <c r="AP36" s="254"/>
      <c r="AQ36" s="254"/>
      <c r="AR36" s="254"/>
      <c r="AS36" s="254"/>
      <c r="CC36" s="150"/>
      <c r="CD36" s="150"/>
    </row>
    <row r="37" spans="2:82" ht="15" x14ac:dyDescent="0.25">
      <c r="B37" s="134"/>
      <c r="D37" s="116"/>
      <c r="E37" s="118"/>
      <c r="F37" s="118"/>
      <c r="H37" s="173"/>
      <c r="I37" s="129"/>
      <c r="AE37" s="238">
        <f t="shared" si="23"/>
        <v>44776</v>
      </c>
      <c r="AF37" s="238"/>
      <c r="AG37" s="259">
        <f t="shared" si="24"/>
        <v>0</v>
      </c>
      <c r="AH37" s="260">
        <f t="shared" si="24"/>
        <v>0</v>
      </c>
      <c r="AI37" s="254">
        <f t="shared" si="25"/>
        <v>0</v>
      </c>
      <c r="AJ37" s="244">
        <f t="shared" si="25"/>
        <v>0</v>
      </c>
      <c r="AK37" s="254"/>
      <c r="AL37" s="254"/>
      <c r="AM37" s="254"/>
      <c r="AN37" s="254"/>
      <c r="AO37" s="254"/>
      <c r="AP37" s="254"/>
      <c r="AQ37" s="254"/>
      <c r="AR37" s="254"/>
      <c r="AS37" s="254"/>
    </row>
    <row r="38" spans="2:82" ht="15" x14ac:dyDescent="0.25">
      <c r="B38" s="147"/>
      <c r="C38" s="147"/>
      <c r="D38" s="135"/>
      <c r="E38" s="148"/>
      <c r="F38" s="148"/>
      <c r="G38" s="174"/>
      <c r="H38" s="174"/>
      <c r="I38" s="118"/>
      <c r="AD38" s="119"/>
      <c r="AE38" s="238">
        <f t="shared" si="23"/>
        <v>44777</v>
      </c>
      <c r="AF38" s="238"/>
      <c r="AG38" s="259">
        <f t="shared" si="24"/>
        <v>0</v>
      </c>
      <c r="AH38" s="260">
        <f t="shared" si="24"/>
        <v>0</v>
      </c>
      <c r="AI38" s="254">
        <f t="shared" si="25"/>
        <v>0</v>
      </c>
      <c r="AJ38" s="244">
        <f t="shared" si="25"/>
        <v>0</v>
      </c>
      <c r="AK38" s="254"/>
      <c r="AL38" s="254"/>
      <c r="AM38" s="254"/>
      <c r="AN38" s="254"/>
      <c r="AO38" s="254"/>
      <c r="AP38" s="254"/>
      <c r="AQ38" s="254"/>
      <c r="AR38" s="254"/>
      <c r="AS38" s="254"/>
    </row>
    <row r="39" spans="2:82" s="150" customFormat="1" ht="15" x14ac:dyDescent="0.25">
      <c r="B39" s="134"/>
      <c r="C39" s="119"/>
      <c r="D39" s="116"/>
      <c r="E39" s="137"/>
      <c r="F39" s="118"/>
      <c r="G39" s="175"/>
      <c r="H39" s="175"/>
      <c r="I39" s="135"/>
      <c r="J39" s="135"/>
      <c r="K39" s="149"/>
      <c r="L39" s="135"/>
      <c r="M39" s="135"/>
      <c r="N39" s="136"/>
      <c r="AA39" s="121"/>
      <c r="AB39" s="121"/>
      <c r="AC39" s="121"/>
      <c r="AE39" s="238">
        <f t="shared" si="23"/>
        <v>44778</v>
      </c>
      <c r="AF39" s="121"/>
      <c r="AG39" s="259">
        <f t="shared" si="24"/>
        <v>0</v>
      </c>
      <c r="AH39" s="260">
        <f t="shared" si="24"/>
        <v>0</v>
      </c>
      <c r="AI39" s="254">
        <f t="shared" si="25"/>
        <v>0</v>
      </c>
      <c r="AJ39" s="244">
        <f t="shared" si="25"/>
        <v>0</v>
      </c>
      <c r="AK39" s="271"/>
      <c r="AL39" s="271"/>
      <c r="AM39" s="271"/>
      <c r="AN39" s="271"/>
      <c r="AO39" s="271"/>
      <c r="AP39" s="271"/>
      <c r="AQ39" s="271"/>
      <c r="AR39" s="271"/>
      <c r="AS39" s="27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CC39" s="119"/>
      <c r="CD39" s="119"/>
    </row>
    <row r="40" spans="2:82" ht="15" x14ac:dyDescent="0.25">
      <c r="B40" s="138"/>
      <c r="D40" s="117"/>
      <c r="E40" s="117"/>
      <c r="F40" s="117"/>
      <c r="G40" s="176"/>
      <c r="H40" s="176"/>
      <c r="I40" s="118"/>
      <c r="AE40" s="238">
        <f t="shared" si="23"/>
        <v>44779</v>
      </c>
      <c r="AG40" s="259">
        <f>AG27/AG9</f>
        <v>0</v>
      </c>
      <c r="AH40" s="260">
        <f t="shared" si="24"/>
        <v>0</v>
      </c>
      <c r="AI40" s="254" t="str">
        <f t="shared" si="25"/>
        <v/>
      </c>
      <c r="AJ40" s="244" t="str">
        <f t="shared" si="25"/>
        <v/>
      </c>
      <c r="AK40" s="271"/>
      <c r="AL40" s="271"/>
      <c r="AM40" s="271"/>
      <c r="AN40" s="271"/>
      <c r="AO40" s="271"/>
      <c r="AP40" s="271"/>
      <c r="AQ40" s="271"/>
      <c r="AR40" s="271"/>
      <c r="AS40" s="271"/>
    </row>
    <row r="41" spans="2:82" ht="15" x14ac:dyDescent="0.25">
      <c r="B41" s="138"/>
      <c r="D41" s="117"/>
      <c r="E41" s="117"/>
      <c r="F41" s="117"/>
      <c r="G41" s="177"/>
      <c r="H41" s="177"/>
      <c r="I41" s="118"/>
      <c r="AE41" s="238">
        <f t="shared" si="23"/>
        <v>44780</v>
      </c>
      <c r="AG41" s="259">
        <f t="shared" si="24"/>
        <v>0</v>
      </c>
      <c r="AH41" s="260">
        <f t="shared" si="24"/>
        <v>0</v>
      </c>
      <c r="AI41" s="254" t="str">
        <f t="shared" si="25"/>
        <v/>
      </c>
      <c r="AJ41" s="244" t="str">
        <f t="shared" si="25"/>
        <v/>
      </c>
    </row>
    <row r="42" spans="2:82" ht="15.75" thickBot="1" x14ac:dyDescent="0.3">
      <c r="B42" s="108"/>
      <c r="D42" s="117"/>
      <c r="E42" s="108"/>
      <c r="F42" s="177"/>
      <c r="G42" s="177"/>
      <c r="H42" s="177"/>
      <c r="I42" s="118"/>
      <c r="AE42" s="238">
        <f t="shared" si="23"/>
        <v>44781</v>
      </c>
      <c r="AG42" s="261">
        <f t="shared" si="24"/>
        <v>0</v>
      </c>
      <c r="AH42" s="262">
        <f t="shared" si="24"/>
        <v>0</v>
      </c>
      <c r="AI42" s="255">
        <f t="shared" si="25"/>
        <v>0</v>
      </c>
      <c r="AJ42" s="245">
        <f t="shared" si="25"/>
        <v>0</v>
      </c>
    </row>
    <row r="43" spans="2:82" ht="15" x14ac:dyDescent="0.25">
      <c r="B43" s="108"/>
      <c r="D43" s="117"/>
      <c r="E43" s="108"/>
      <c r="F43" s="117"/>
      <c r="G43" s="177"/>
      <c r="H43" s="177"/>
      <c r="I43" s="118"/>
      <c r="AE43" s="121" t="s">
        <v>349</v>
      </c>
      <c r="AG43" s="256">
        <f>AG30/AG13</f>
        <v>0</v>
      </c>
      <c r="AH43" s="256">
        <f>AH30/AH13</f>
        <v>0</v>
      </c>
      <c r="AI43" s="246">
        <f>AI30/AI13</f>
        <v>0</v>
      </c>
      <c r="AJ43" s="246">
        <f>AJ30/AJ13</f>
        <v>0</v>
      </c>
    </row>
    <row r="44" spans="2:82" ht="15" x14ac:dyDescent="0.25">
      <c r="B44" s="108"/>
      <c r="D44" s="117"/>
      <c r="E44" s="108"/>
      <c r="F44" s="117"/>
      <c r="G44" s="177"/>
      <c r="H44" s="177"/>
      <c r="I44" s="118"/>
      <c r="AG44" s="536">
        <f>AVERAGE(AG43:AH43)</f>
        <v>0</v>
      </c>
      <c r="AH44" s="536"/>
      <c r="AI44" s="536">
        <f>AVERAGE(AI43:AJ43)</f>
        <v>0</v>
      </c>
      <c r="AJ44" s="536"/>
    </row>
    <row r="45" spans="2:82" ht="15" x14ac:dyDescent="0.25">
      <c r="B45" s="108"/>
      <c r="D45" s="117"/>
      <c r="E45" s="108"/>
      <c r="F45" s="117"/>
      <c r="G45" s="177"/>
      <c r="H45" s="177"/>
      <c r="I45" s="118"/>
    </row>
    <row r="46" spans="2:82" ht="15" x14ac:dyDescent="0.25">
      <c r="B46" s="108"/>
      <c r="D46" s="117"/>
      <c r="E46" s="108"/>
      <c r="F46" s="117"/>
      <c r="G46" s="177"/>
      <c r="H46" s="177"/>
      <c r="I46" s="118"/>
      <c r="AE46" s="121" t="s">
        <v>372</v>
      </c>
      <c r="AG46" s="322">
        <f ca="1">OFFSET(AG35, MATCH(MAX(AG36:AG42), AG36:AG42, 0), -2)</f>
        <v>44775</v>
      </c>
      <c r="AH46" s="322">
        <f ca="1">OFFSET(AH35, MATCH(MAX(AH36:AH42), AH36:AH42, 0), -3)</f>
        <v>44775</v>
      </c>
    </row>
    <row r="47" spans="2:82" ht="15" x14ac:dyDescent="0.25">
      <c r="D47" s="117"/>
      <c r="E47" s="108"/>
      <c r="F47" s="117"/>
      <c r="G47" s="177"/>
      <c r="H47" s="177"/>
      <c r="I47" s="118"/>
    </row>
    <row r="48" spans="2:82" ht="15" x14ac:dyDescent="0.25">
      <c r="D48" s="117"/>
      <c r="E48" s="108"/>
      <c r="F48" s="117"/>
      <c r="G48" s="177"/>
      <c r="H48" s="177"/>
      <c r="I48" s="118"/>
    </row>
    <row r="49" spans="2:9" ht="15" x14ac:dyDescent="0.25">
      <c r="G49" s="177"/>
      <c r="H49" s="177"/>
      <c r="I49" s="118"/>
    </row>
    <row r="53" spans="2:9" x14ac:dyDescent="0.2">
      <c r="B53" s="543" t="s">
        <v>259</v>
      </c>
      <c r="C53" s="543"/>
      <c r="D53" s="165" t="str">
        <f>IF(D3&lt;&gt;"",LEFT(D3,5)&amp;"-"&amp;TRIM(MID(D4,4,20)),"UNKNOWN")</f>
        <v>32600-00-001</v>
      </c>
    </row>
    <row r="54" spans="2:9" ht="15" customHeight="1" x14ac:dyDescent="0.2">
      <c r="B54" s="530" t="s">
        <v>260</v>
      </c>
      <c r="C54" s="530"/>
      <c r="D54" s="108" t="s">
        <v>219</v>
      </c>
    </row>
    <row r="55" spans="2:9" ht="15" customHeight="1" x14ac:dyDescent="0.2">
      <c r="B55" s="530" t="s">
        <v>261</v>
      </c>
      <c r="C55" s="530"/>
      <c r="D55" s="108" t="str">
        <f>IF(D6="","DD MMM YYYY",TEXT(D6,"YYYY-MM-DD"))</f>
        <v>2022-08-02</v>
      </c>
    </row>
    <row r="56" spans="2:9" ht="15" customHeight="1" x14ac:dyDescent="0.2">
      <c r="B56" s="530" t="s">
        <v>135</v>
      </c>
      <c r="C56" s="530"/>
      <c r="D56" s="108" t="e">
        <f>IF(#REF!&lt;&gt;"",LEFT(#REF!, 6)&amp;", "&amp;RIGHT(#REF!, 6),"EASTING, NORTHING")</f>
        <v>#REF!</v>
      </c>
    </row>
    <row r="57" spans="2:9" ht="15" customHeight="1" x14ac:dyDescent="0.2">
      <c r="B57" s="530" t="s">
        <v>265</v>
      </c>
      <c r="C57" s="530"/>
      <c r="D57" s="108" t="str">
        <f>IFERROR(LEFT(D14,FIND(",",D14)-1)&amp;", "&amp;RIGHT(D14,(LEN(D14)-FIND(",",D14)-1)),"LAT, LNG")</f>
        <v>52° 6'27.03"N,   0°58'2.00"E</v>
      </c>
    </row>
    <row r="58" spans="2:9" ht="15" customHeight="1" x14ac:dyDescent="0.2">
      <c r="B58" s="530" t="s">
        <v>160</v>
      </c>
      <c r="C58" s="530"/>
      <c r="D58" s="108" t="str">
        <f>IF(D5&lt;&gt;"",SUBSTITUTE(D5,"'",""),"desc...")</f>
        <v>Wallow Lane, IP7 7DB</v>
      </c>
    </row>
    <row r="59" spans="2:9" ht="15" customHeight="1" x14ac:dyDescent="0.2">
      <c r="B59" s="530" t="s">
        <v>262</v>
      </c>
      <c r="C59" s="530"/>
      <c r="D59" s="108">
        <f>IF(CC14&gt;0,ROUND(CC14, 0),"aadf")</f>
        <v>120</v>
      </c>
    </row>
    <row r="60" spans="2:9" ht="15" customHeight="1" x14ac:dyDescent="0.2">
      <c r="B60" s="529" t="s">
        <v>266</v>
      </c>
      <c r="C60" s="529"/>
      <c r="D60" s="108">
        <f>IFERROR(ROUND(AG44*100, 1), "NO DATA")</f>
        <v>0</v>
      </c>
    </row>
    <row r="61" spans="2:9" ht="15" customHeight="1" x14ac:dyDescent="0.2">
      <c r="B61" s="529"/>
      <c r="C61" s="529"/>
      <c r="D61" s="164" t="str">
        <f>D13&amp;". The survey recorded "&amp;AC13&amp;" days data with a total of "&amp;AG14&amp;" vehicles. "&amp;D17</f>
        <v xml:space="preserve">Wallow Lane, IP7 7DB. The survey recorded 7 days data with a total of 788 vehicles. </v>
      </c>
    </row>
    <row r="62" spans="2:9" ht="37.5" customHeight="1" x14ac:dyDescent="0.2">
      <c r="B62" s="528" t="s">
        <v>271</v>
      </c>
      <c r="C62" s="528"/>
      <c r="D62" s="166" t="str">
        <f ca="1">LEFT(D19, LEN(D19)-5)</f>
        <v>32600-001 Moat House Farm Ipswich. Wallow Lane. Summary Traffic Survey</v>
      </c>
    </row>
    <row r="63" spans="2:9" ht="15" customHeight="1" x14ac:dyDescent="0.2"/>
  </sheetData>
  <sheetProtection selectLockedCells="1" selectUnlockedCells="1"/>
  <dataConsolidate/>
  <mergeCells count="101">
    <mergeCell ref="CF2:CG2"/>
    <mergeCell ref="CK2:CL2"/>
    <mergeCell ref="BU2:BV2"/>
    <mergeCell ref="AG19:AJ19"/>
    <mergeCell ref="AG33:AJ33"/>
    <mergeCell ref="AQ2:AR2"/>
    <mergeCell ref="AL14:AM14"/>
    <mergeCell ref="AN14:AO14"/>
    <mergeCell ref="AL17:AM17"/>
    <mergeCell ref="AN17:AO17"/>
    <mergeCell ref="AG31:AH31"/>
    <mergeCell ref="AI31:AJ31"/>
    <mergeCell ref="BM19:BM20"/>
    <mergeCell ref="BN19:BN20"/>
    <mergeCell ref="BK19:BK20"/>
    <mergeCell ref="BL19:BL20"/>
    <mergeCell ref="AG21:AG22"/>
    <mergeCell ref="AH21:AH22"/>
    <mergeCell ref="CC14:CD14"/>
    <mergeCell ref="CC13:CD13"/>
    <mergeCell ref="CL3:CL4"/>
    <mergeCell ref="CA2:CD2"/>
    <mergeCell ref="BX2:BY2"/>
    <mergeCell ref="AC2:AE2"/>
    <mergeCell ref="AT2:AW2"/>
    <mergeCell ref="AG2:AJ2"/>
    <mergeCell ref="BK2:BN2"/>
    <mergeCell ref="BP2:BS2"/>
    <mergeCell ref="AL2:AO2"/>
    <mergeCell ref="AI17:AJ17"/>
    <mergeCell ref="AT17:AU17"/>
    <mergeCell ref="BM17:BN17"/>
    <mergeCell ref="BK17:BL17"/>
    <mergeCell ref="AG17:AH17"/>
    <mergeCell ref="AV17:AW17"/>
    <mergeCell ref="AG14:AH14"/>
    <mergeCell ref="BQ3:BQ4"/>
    <mergeCell ref="BR3:BR4"/>
    <mergeCell ref="BS3:BS4"/>
    <mergeCell ref="BP17:BQ17"/>
    <mergeCell ref="BR17:BS17"/>
    <mergeCell ref="BF3:BF4"/>
    <mergeCell ref="BI3:BI4"/>
    <mergeCell ref="AY2:BI2"/>
    <mergeCell ref="CM3:CM4"/>
    <mergeCell ref="CC3:CC4"/>
    <mergeCell ref="CD3:CD4"/>
    <mergeCell ref="CF3:CF4"/>
    <mergeCell ref="CG3:CG4"/>
    <mergeCell ref="CI3:CI4"/>
    <mergeCell ref="CJ3:CJ4"/>
    <mergeCell ref="CK3:CK4"/>
    <mergeCell ref="BV3:BV4"/>
    <mergeCell ref="BX3:BX4"/>
    <mergeCell ref="BY3:BY4"/>
    <mergeCell ref="CA3:CA4"/>
    <mergeCell ref="B53:C53"/>
    <mergeCell ref="CB3:CB4"/>
    <mergeCell ref="BK3:BK4"/>
    <mergeCell ref="BL3:BL4"/>
    <mergeCell ref="AG3:AG4"/>
    <mergeCell ref="AH3:AH4"/>
    <mergeCell ref="BU3:BU4"/>
    <mergeCell ref="BM3:BM4"/>
    <mergeCell ref="BN3:BN4"/>
    <mergeCell ref="AW3:AW4"/>
    <mergeCell ref="AI3:AI4"/>
    <mergeCell ref="AJ3:AJ4"/>
    <mergeCell ref="AI14:AJ14"/>
    <mergeCell ref="AV3:AV4"/>
    <mergeCell ref="AY3:AY4"/>
    <mergeCell ref="AZ3:AZ4"/>
    <mergeCell ref="BA3:BA4"/>
    <mergeCell ref="BB3:BB4"/>
    <mergeCell ref="AY17:AZ17"/>
    <mergeCell ref="BA17:BB17"/>
    <mergeCell ref="BP3:BP4"/>
    <mergeCell ref="B62:C62"/>
    <mergeCell ref="B60:C61"/>
    <mergeCell ref="B59:C59"/>
    <mergeCell ref="B58:C58"/>
    <mergeCell ref="B57:C57"/>
    <mergeCell ref="AA3:AA4"/>
    <mergeCell ref="AB3:AB4"/>
    <mergeCell ref="AT3:AT4"/>
    <mergeCell ref="AU3:AU4"/>
    <mergeCell ref="AL3:AL4"/>
    <mergeCell ref="AM3:AM4"/>
    <mergeCell ref="AN3:AN4"/>
    <mergeCell ref="AO3:AO4"/>
    <mergeCell ref="B19:C19"/>
    <mergeCell ref="D19:E19"/>
    <mergeCell ref="AI44:AJ44"/>
    <mergeCell ref="B17:C17"/>
    <mergeCell ref="AI21:AI22"/>
    <mergeCell ref="AJ21:AJ22"/>
    <mergeCell ref="AA18:AD18"/>
    <mergeCell ref="AG44:AH44"/>
    <mergeCell ref="B56:C56"/>
    <mergeCell ref="B55:C55"/>
    <mergeCell ref="B54:C54"/>
  </mergeCells>
  <conditionalFormatting sqref="D3:D15">
    <cfRule type="cellIs" dxfId="0" priority="1" operator="equal">
      <formula>""</formula>
    </cfRule>
  </conditionalFormatting>
  <dataValidations count="7">
    <dataValidation type="list" allowBlank="1" showInputMessage="1" showErrorMessage="1" sqref="D8" xr:uid="{00000000-0002-0000-0000-000000000000}">
      <formula1>$AA$5:$AA$10</formula1>
    </dataValidation>
    <dataValidation type="list" allowBlank="1" showInputMessage="1" showErrorMessage="1" sqref="D10" xr:uid="{00000000-0002-0000-0000-000001000000}">
      <formula1>$AB$5:$AB$6</formula1>
    </dataValidation>
    <dataValidation allowBlank="1" showInputMessage="1" sqref="D4" xr:uid="{00000000-0002-0000-0000-000002000000}"/>
    <dataValidation type="date" operator="greaterThan" allowBlank="1" showInputMessage="1" showErrorMessage="1" sqref="D6" xr:uid="{00000000-0002-0000-0000-000003000000}">
      <formula1>40179</formula1>
    </dataValidation>
    <dataValidation type="date" operator="greaterThan" allowBlank="1" showInputMessage="1" showErrorMessage="1" sqref="D15" xr:uid="{00000000-0002-0000-0000-000004000000}">
      <formula1>42005</formula1>
    </dataValidation>
    <dataValidation type="list" allowBlank="1" showInputMessage="1" showErrorMessage="1" errorTitle="INVALID DIRECTION" sqref="D11" xr:uid="{00000000-0002-0000-0000-000006000000}">
      <formula1>$BX$5:$BX$8</formula1>
    </dataValidation>
    <dataValidation type="list" allowBlank="1" showInputMessage="1" showErrorMessage="1" errorTitle="INVALID DIRECTION" sqref="D12" xr:uid="{00000000-0002-0000-0000-000007000000}">
      <formula1>$BY$5:$BY$8</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249977111117893"/>
  </sheetPr>
  <dimension ref="C3:T230"/>
  <sheetViews>
    <sheetView showGridLines="0" tabSelected="1" topLeftCell="A32" zoomScale="85" zoomScaleNormal="85" zoomScaleSheetLayoutView="70" workbookViewId="0">
      <selection activeCell="K203" sqref="K203:Q203"/>
    </sheetView>
  </sheetViews>
  <sheetFormatPr defaultColWidth="9.140625" defaultRowHeight="15" x14ac:dyDescent="0.25"/>
  <cols>
    <col min="1" max="1" width="2.140625" style="1" customWidth="1"/>
    <col min="2" max="2" width="1.42578125" style="1" customWidth="1"/>
    <col min="3" max="4" width="8.7109375" style="1" customWidth="1"/>
    <col min="5" max="5" width="7.85546875" style="1" customWidth="1"/>
    <col min="6" max="11" width="8.7109375" style="1" customWidth="1"/>
    <col min="12" max="12" width="10.42578125" style="1" customWidth="1"/>
    <col min="13" max="16" width="8.7109375" style="1" customWidth="1"/>
    <col min="17" max="17" width="8.5703125" style="1" customWidth="1"/>
    <col min="18" max="18" width="9.7109375" style="1" customWidth="1"/>
    <col min="19" max="16384" width="9.140625" style="1"/>
  </cols>
  <sheetData>
    <row r="3" spans="3:17" ht="36" x14ac:dyDescent="0.55000000000000004">
      <c r="E3" s="353" t="s">
        <v>385</v>
      </c>
      <c r="F3" s="351"/>
      <c r="G3" s="350"/>
      <c r="H3" s="350"/>
      <c r="I3" s="352"/>
    </row>
    <row r="6" spans="3:17" ht="9.75" customHeight="1" x14ac:dyDescent="0.25">
      <c r="C6" s="141"/>
      <c r="D6" s="141"/>
      <c r="E6" s="141"/>
      <c r="F6" s="141"/>
      <c r="G6" s="141"/>
      <c r="H6" s="141"/>
      <c r="I6" s="141"/>
      <c r="J6" s="141"/>
    </row>
    <row r="7" spans="3:17" ht="18" customHeight="1" x14ac:dyDescent="0.25">
      <c r="C7" s="344" t="s">
        <v>16</v>
      </c>
      <c r="D7" s="345"/>
      <c r="E7" s="593" t="str">
        <f>IF(config!D3="","UNDEFINED",config!D3)</f>
        <v xml:space="preserve">32600 Moat House Farm, Ipswich </v>
      </c>
      <c r="F7" s="593"/>
      <c r="G7" s="593"/>
      <c r="H7" s="593"/>
      <c r="I7" s="593"/>
      <c r="J7" s="593"/>
      <c r="K7" s="593"/>
      <c r="L7" s="593"/>
    </row>
    <row r="8" spans="3:17" ht="18" customHeight="1" x14ac:dyDescent="0.25">
      <c r="C8" s="344" t="s">
        <v>18</v>
      </c>
      <c r="D8" s="345"/>
      <c r="E8" s="593" t="str">
        <f>IF(config!D5="","UNDEFINED",config!D4&amp;" - "&amp;config!D5)</f>
        <v>32600-001 - Wallow Lane, IP7 7DB</v>
      </c>
      <c r="F8" s="593"/>
      <c r="G8" s="593"/>
      <c r="H8" s="593"/>
      <c r="I8" s="593"/>
      <c r="J8" s="593"/>
      <c r="K8" s="593"/>
      <c r="L8" s="593"/>
      <c r="Q8" s="342"/>
    </row>
    <row r="9" spans="3:17" ht="18" customHeight="1" x14ac:dyDescent="0.25">
      <c r="C9" s="344" t="s">
        <v>173</v>
      </c>
      <c r="D9" s="345"/>
      <c r="E9" s="593" t="str">
        <f>IF(config!D13="","UNDEFINED",config!D13)</f>
        <v>Wallow Lane, IP7 7DB</v>
      </c>
      <c r="F9" s="593"/>
      <c r="G9" s="593"/>
      <c r="H9" s="593"/>
      <c r="I9" s="593"/>
      <c r="J9" s="593"/>
      <c r="K9" s="593"/>
      <c r="L9" s="593"/>
    </row>
    <row r="10" spans="3:17" ht="18" customHeight="1" x14ac:dyDescent="0.25">
      <c r="C10" s="344" t="s">
        <v>130</v>
      </c>
      <c r="D10" s="345"/>
      <c r="E10" s="594">
        <f>IF(config!D6="","UNDEFINED",config!D6)</f>
        <v>44775</v>
      </c>
      <c r="F10" s="594"/>
      <c r="G10" s="594"/>
      <c r="H10" s="594"/>
      <c r="I10" s="594"/>
      <c r="J10" s="345"/>
      <c r="K10" s="345"/>
      <c r="L10" s="346"/>
      <c r="M10" s="326"/>
      <c r="N10" s="326"/>
      <c r="O10" s="326"/>
      <c r="P10" s="326"/>
      <c r="Q10" s="326"/>
    </row>
    <row r="11" spans="3:17" ht="18" customHeight="1" x14ac:dyDescent="0.25">
      <c r="C11" s="344" t="s">
        <v>174</v>
      </c>
      <c r="D11" s="345"/>
      <c r="E11" s="594">
        <f>IFERROR(E10+(config!AC13-1),"UNDEFINED")</f>
        <v>44781</v>
      </c>
      <c r="F11" s="594"/>
      <c r="G11" s="594"/>
      <c r="H11" s="594"/>
      <c r="I11" s="594"/>
      <c r="J11" s="345"/>
      <c r="K11" s="346"/>
      <c r="L11" s="346"/>
      <c r="M11" s="326"/>
      <c r="N11" s="326"/>
      <c r="O11" s="326"/>
      <c r="P11" s="326"/>
      <c r="Q11" s="326"/>
    </row>
    <row r="12" spans="3:17" ht="18" customHeight="1" x14ac:dyDescent="0.25">
      <c r="C12" s="344" t="s">
        <v>132</v>
      </c>
      <c r="D12" s="345"/>
      <c r="E12" s="593" t="str">
        <f>IF(config!D8="","UNDEFINED",config!D8&amp;"mph")</f>
        <v>60mph</v>
      </c>
      <c r="F12" s="593"/>
      <c r="G12" s="593"/>
      <c r="H12" s="593"/>
      <c r="I12" s="593"/>
      <c r="J12" s="345"/>
      <c r="K12" s="346"/>
      <c r="L12" s="346"/>
      <c r="M12" s="326"/>
      <c r="N12" s="326"/>
      <c r="O12" s="326"/>
      <c r="P12" s="326"/>
      <c r="Q12" s="326"/>
    </row>
    <row r="13" spans="3:17" ht="18" customHeight="1" x14ac:dyDescent="0.25">
      <c r="C13" s="344" t="s">
        <v>208</v>
      </c>
      <c r="D13" s="345"/>
      <c r="E13" s="593" t="str">
        <f>config!AC13&amp;"-day ATC, 15min periods, 6 veh. classes"</f>
        <v>7-day ATC, 15min periods, 6 veh. classes</v>
      </c>
      <c r="F13" s="593"/>
      <c r="G13" s="593"/>
      <c r="H13" s="593"/>
      <c r="I13" s="593"/>
      <c r="J13" s="345"/>
      <c r="K13" s="346"/>
      <c r="L13" s="346"/>
      <c r="M13" s="326"/>
      <c r="N13" s="326"/>
      <c r="O13" s="326"/>
      <c r="P13" s="326"/>
      <c r="Q13" s="326"/>
    </row>
    <row r="14" spans="3:17" ht="9" customHeight="1" x14ac:dyDescent="0.25">
      <c r="C14" s="345"/>
      <c r="D14" s="345"/>
      <c r="E14" s="347"/>
      <c r="F14" s="347"/>
      <c r="G14" s="347"/>
      <c r="H14" s="347"/>
      <c r="I14" s="347"/>
      <c r="J14" s="345"/>
      <c r="K14" s="346"/>
      <c r="L14" s="346"/>
      <c r="M14" s="326"/>
      <c r="N14" s="326"/>
      <c r="O14" s="326"/>
      <c r="P14" s="326"/>
      <c r="Q14" s="326"/>
    </row>
    <row r="15" spans="3:17" x14ac:dyDescent="0.25">
      <c r="C15" s="348" t="s">
        <v>382</v>
      </c>
      <c r="D15" s="345"/>
      <c r="E15" s="347"/>
      <c r="F15" s="347"/>
      <c r="G15" s="347"/>
      <c r="H15" s="347"/>
      <c r="I15" s="347"/>
      <c r="J15" s="345"/>
      <c r="K15" s="346"/>
      <c r="L15" s="346"/>
      <c r="M15" s="326"/>
      <c r="N15" s="326"/>
      <c r="O15" s="326"/>
      <c r="P15" s="326"/>
      <c r="Q15" s="326"/>
    </row>
    <row r="16" spans="3:17" ht="15" customHeight="1" x14ac:dyDescent="0.25">
      <c r="C16" s="568" t="str">
        <f>IFERROR("A "&amp;config!AC13&amp;"-day automatic traffic count on "&amp;config!D5&amp;", commencing "&amp;TEXT(config!D6,"ddd DD MMM YYYY")&amp;", recorded a total of "&amp;TEXT(config!AG14,"###,#")&amp;" vehicles. The posted speed limit of "&amp;config!D8&amp;"mph was exceeded by "&amp;TEXT(config!AG44*100,"0.0")&amp;"% of vehicles, and the seasonally adjusted, combined AADT value is "&amp;TEXT(I28,"#,###")&amp;" (see Equipment &amp; Methodology below).
"&amp;IF(config!AT17&lt;=config!AA5,"Due to the low speeds recorded, the classification data should be disregarded due to a deterioration in accuracy. However, volume and speed data will remain accurate within tolerances.",""), "")</f>
        <v>A 7-day automatic traffic count on Wallow Lane, IP7 7DB, commencing Tue 02 Aug 2022, recorded a total of 788 vehicles. The posted speed limit of 60mph was exceeded by 0.0% of vehicles, and the seasonally adjusted, combined AADT value is 120 (see Equipment &amp; Methodology below).
Due to the low speeds recorded, the classification data should be disregarded due to a deterioration in accuracy. However, volume and speed data will remain accurate within tolerances.</v>
      </c>
      <c r="D16" s="568"/>
      <c r="E16" s="568"/>
      <c r="F16" s="568"/>
      <c r="G16" s="568"/>
      <c r="H16" s="568"/>
      <c r="I16" s="568"/>
      <c r="J16" s="568"/>
      <c r="K16" s="346"/>
      <c r="L16" s="346"/>
      <c r="M16" s="326"/>
      <c r="N16" s="326"/>
      <c r="O16" s="326"/>
      <c r="P16" s="326"/>
      <c r="Q16" s="326"/>
    </row>
    <row r="17" spans="3:17" x14ac:dyDescent="0.25">
      <c r="C17" s="568"/>
      <c r="D17" s="568"/>
      <c r="E17" s="568"/>
      <c r="F17" s="568"/>
      <c r="G17" s="568"/>
      <c r="H17" s="568"/>
      <c r="I17" s="568"/>
      <c r="J17" s="568"/>
      <c r="K17" s="346"/>
      <c r="L17" s="346"/>
      <c r="M17" s="326"/>
      <c r="N17" s="326"/>
      <c r="O17" s="326"/>
      <c r="P17" s="326"/>
      <c r="Q17" s="326"/>
    </row>
    <row r="18" spans="3:17" x14ac:dyDescent="0.25">
      <c r="C18" s="568"/>
      <c r="D18" s="568"/>
      <c r="E18" s="568"/>
      <c r="F18" s="568"/>
      <c r="G18" s="568"/>
      <c r="H18" s="568"/>
      <c r="I18" s="568"/>
      <c r="J18" s="568"/>
      <c r="K18" s="346"/>
      <c r="L18" s="346"/>
      <c r="M18" s="326"/>
      <c r="N18" s="326"/>
      <c r="O18" s="326"/>
      <c r="P18" s="326"/>
      <c r="Q18" s="326"/>
    </row>
    <row r="19" spans="3:17" x14ac:dyDescent="0.25">
      <c r="C19" s="568"/>
      <c r="D19" s="568"/>
      <c r="E19" s="568"/>
      <c r="F19" s="568"/>
      <c r="G19" s="568"/>
      <c r="H19" s="568"/>
      <c r="I19" s="568"/>
      <c r="J19" s="568"/>
      <c r="K19" s="346"/>
      <c r="L19" s="346"/>
      <c r="M19" s="326"/>
      <c r="N19" s="326"/>
      <c r="O19" s="326"/>
      <c r="P19" s="326"/>
      <c r="Q19" s="326"/>
    </row>
    <row r="20" spans="3:17" s="345" customFormat="1" ht="16.5" customHeight="1" x14ac:dyDescent="0.2">
      <c r="C20" s="355"/>
      <c r="D20" s="355"/>
      <c r="E20" s="355"/>
      <c r="F20" s="355"/>
      <c r="G20" s="355"/>
      <c r="H20" s="355"/>
      <c r="I20" s="355"/>
      <c r="J20" s="355"/>
      <c r="K20" s="568" t="str">
        <f>IF(config!D17&lt;&gt;"", "Reported incident(s): "&amp;config!D17, "")</f>
        <v/>
      </c>
      <c r="L20" s="568"/>
      <c r="M20" s="568"/>
      <c r="N20" s="568"/>
      <c r="O20" s="568"/>
      <c r="P20" s="568"/>
      <c r="Q20" s="568"/>
    </row>
    <row r="21" spans="3:17" s="345" customFormat="1" ht="15" customHeight="1" x14ac:dyDescent="0.2">
      <c r="C21" s="356"/>
      <c r="K21" s="568"/>
      <c r="L21" s="568"/>
      <c r="M21" s="568"/>
      <c r="N21" s="568"/>
      <c r="O21" s="568"/>
      <c r="P21" s="568"/>
      <c r="Q21" s="568"/>
    </row>
    <row r="22" spans="3:17" s="345" customFormat="1" ht="15" customHeight="1" x14ac:dyDescent="0.2">
      <c r="C22" s="578" t="s">
        <v>166</v>
      </c>
      <c r="D22" s="579"/>
      <c r="E22" s="580"/>
      <c r="K22" s="568"/>
      <c r="L22" s="568"/>
      <c r="M22" s="568"/>
      <c r="N22" s="568"/>
      <c r="O22" s="568"/>
      <c r="P22" s="568"/>
      <c r="Q22" s="568"/>
    </row>
    <row r="23" spans="3:17" s="345" customFormat="1" ht="15" customHeight="1" x14ac:dyDescent="0.2">
      <c r="C23" s="356"/>
      <c r="K23" s="346"/>
      <c r="L23" s="346"/>
      <c r="M23" s="346"/>
      <c r="N23" s="346"/>
      <c r="O23" s="346"/>
      <c r="P23" s="346"/>
      <c r="Q23" s="346"/>
    </row>
    <row r="24" spans="3:17" s="345" customFormat="1" ht="15" customHeight="1" x14ac:dyDescent="0.2">
      <c r="C24" s="357" t="s">
        <v>158</v>
      </c>
      <c r="D24" s="358"/>
      <c r="E24" s="358"/>
      <c r="F24" s="358"/>
      <c r="G24" s="358"/>
      <c r="H24" s="358"/>
      <c r="I24" s="359" t="str">
        <f>TEXT(config!AG14,"#,###")</f>
        <v>788</v>
      </c>
      <c r="K24" s="568" t="str">
        <f>"The combined summary on the left shows the total volumes, average speeds, AADT and 85%iles recorded in both directions from all the recorded data. Speeding vehicles are defined as those travelling "&amp;config!D8+1&amp;"mph and above.
The summaries below provide directionalised details including speeding percentages and weekday daytime details."</f>
        <v>The combined summary on the left shows the total volumes, average speeds, AADT and 85%iles recorded in both directions from all the recorded data. Speeding vehicles are defined as those travelling 61mph and above.
The summaries below provide directionalised details including speeding percentages and weekday daytime details.</v>
      </c>
      <c r="L24" s="568"/>
      <c r="M24" s="568"/>
      <c r="N24" s="568"/>
      <c r="O24" s="568"/>
      <c r="P24" s="568"/>
      <c r="Q24" s="568"/>
    </row>
    <row r="25" spans="3:17" s="345" customFormat="1" ht="15" customHeight="1" x14ac:dyDescent="0.2">
      <c r="C25" s="360" t="str">
        <f>"Avg daily volume (based on "&amp;config!AC13&amp;" days)"</f>
        <v>Avg daily volume (based on 7 days)</v>
      </c>
      <c r="D25" s="361"/>
      <c r="E25" s="361"/>
      <c r="F25" s="361"/>
      <c r="G25" s="361"/>
      <c r="H25" s="361"/>
      <c r="I25" s="362" t="str">
        <f>IFERROR(TEXT(config!AG17,"#,###.0"),"NO DATA")</f>
        <v>112.6</v>
      </c>
      <c r="K25" s="568"/>
      <c r="L25" s="568"/>
      <c r="M25" s="568"/>
      <c r="N25" s="568"/>
      <c r="O25" s="568"/>
      <c r="P25" s="568"/>
      <c r="Q25" s="568"/>
    </row>
    <row r="26" spans="3:17" s="345" customFormat="1" ht="15" customHeight="1" x14ac:dyDescent="0.2">
      <c r="C26" s="360" t="str">
        <f>"Average daily speed ("&amp;config!AC13&amp;" days)"</f>
        <v>Average daily speed (7 days)</v>
      </c>
      <c r="D26" s="361"/>
      <c r="E26" s="361"/>
      <c r="F26" s="361"/>
      <c r="G26" s="361"/>
      <c r="H26" s="361"/>
      <c r="I26" s="362" t="str">
        <f>IFERROR(TEXT(config!AT17,"#.0")&amp;"mph","NO DATA")</f>
        <v>15.9mph</v>
      </c>
      <c r="K26" s="568"/>
      <c r="L26" s="568"/>
      <c r="M26" s="568"/>
      <c r="N26" s="568"/>
      <c r="O26" s="568"/>
      <c r="P26" s="568"/>
      <c r="Q26" s="568"/>
    </row>
    <row r="27" spans="3:17" s="345" customFormat="1" ht="15" customHeight="1" x14ac:dyDescent="0.2">
      <c r="C27" s="363" t="str">
        <f>"Average daily 85%ile ("&amp;config!AC13&amp;" days)"</f>
        <v>Average daily 85%ile (7 days)</v>
      </c>
      <c r="D27" s="361"/>
      <c r="E27" s="361"/>
      <c r="F27" s="361"/>
      <c r="G27" s="361"/>
      <c r="H27" s="361"/>
      <c r="I27" s="364" t="str">
        <f>IFERROR(TEXT(config!BK17,"#.0")&amp;"mph","NO DATA")</f>
        <v>20.3mph</v>
      </c>
      <c r="K27" s="568"/>
      <c r="L27" s="568"/>
      <c r="M27" s="568"/>
      <c r="N27" s="568"/>
      <c r="O27" s="568"/>
      <c r="P27" s="568"/>
      <c r="Q27" s="568"/>
    </row>
    <row r="28" spans="3:17" s="345" customFormat="1" ht="15" customHeight="1" x14ac:dyDescent="0.2">
      <c r="C28" s="360" t="s">
        <v>210</v>
      </c>
      <c r="D28" s="361"/>
      <c r="E28" s="361"/>
      <c r="F28" s="361"/>
      <c r="G28" s="361"/>
      <c r="H28" s="361"/>
      <c r="I28" s="362" t="str">
        <f>TEXT(config!CC14,"#,###")</f>
        <v>120</v>
      </c>
      <c r="K28" s="568"/>
      <c r="L28" s="568"/>
      <c r="M28" s="568"/>
      <c r="N28" s="568"/>
      <c r="O28" s="568"/>
      <c r="P28" s="568"/>
      <c r="Q28" s="568"/>
    </row>
    <row r="29" spans="3:17" s="345" customFormat="1" ht="15" customHeight="1" x14ac:dyDescent="0.2">
      <c r="C29" s="365"/>
      <c r="I29" s="366"/>
      <c r="K29" s="568"/>
      <c r="L29" s="568"/>
      <c r="M29" s="568"/>
      <c r="N29" s="568"/>
      <c r="O29" s="568"/>
      <c r="P29" s="568"/>
      <c r="Q29" s="568"/>
    </row>
    <row r="30" spans="3:17" s="345" customFormat="1" ht="15" customHeight="1" x14ac:dyDescent="0.2">
      <c r="C30" s="367" t="s">
        <v>171</v>
      </c>
      <c r="D30" s="358"/>
      <c r="E30" s="358"/>
      <c r="F30" s="358"/>
      <c r="G30" s="358"/>
      <c r="H30" s="358"/>
      <c r="I30" s="368" t="str">
        <f>TEXT(config!AI17,"#,###.0")</f>
        <v>120.6</v>
      </c>
      <c r="K30" s="568"/>
      <c r="L30" s="568"/>
      <c r="M30" s="568"/>
      <c r="N30" s="568"/>
      <c r="O30" s="568"/>
      <c r="P30" s="568"/>
      <c r="Q30" s="568"/>
    </row>
    <row r="31" spans="3:17" s="345" customFormat="1" ht="15" customHeight="1" x14ac:dyDescent="0.2">
      <c r="C31" s="367" t="s">
        <v>170</v>
      </c>
      <c r="D31" s="358"/>
      <c r="E31" s="358"/>
      <c r="F31" s="358"/>
      <c r="G31" s="358"/>
      <c r="H31" s="358"/>
      <c r="I31" s="368" t="str">
        <f>IFERROR(TEXT(config!AV17,"#.0")&amp;"mph","NO DATA")</f>
        <v>15.8mph</v>
      </c>
      <c r="K31" s="568"/>
      <c r="L31" s="568"/>
      <c r="M31" s="568"/>
      <c r="N31" s="568"/>
      <c r="O31" s="568"/>
      <c r="P31" s="568"/>
      <c r="Q31" s="568"/>
    </row>
    <row r="32" spans="3:17" s="345" customFormat="1" ht="15" customHeight="1" x14ac:dyDescent="0.2">
      <c r="C32" s="369" t="s">
        <v>374</v>
      </c>
      <c r="D32" s="358"/>
      <c r="E32" s="358"/>
      <c r="F32" s="358"/>
      <c r="G32" s="358"/>
      <c r="H32" s="358"/>
      <c r="I32" s="368" t="str">
        <f>IFERROR(TEXT(config!AN17,"#,###.0"),"NO DATA")</f>
        <v>109.4</v>
      </c>
      <c r="K32" s="568"/>
      <c r="L32" s="568"/>
      <c r="M32" s="568"/>
      <c r="N32" s="568"/>
      <c r="O32" s="568"/>
      <c r="P32" s="568"/>
      <c r="Q32" s="568"/>
    </row>
    <row r="33" spans="3:17" s="345" customFormat="1" ht="15" customHeight="1" x14ac:dyDescent="0.2">
      <c r="C33" s="369" t="s">
        <v>169</v>
      </c>
      <c r="D33" s="358"/>
      <c r="E33" s="358"/>
      <c r="F33" s="358"/>
      <c r="G33" s="358"/>
      <c r="H33" s="358"/>
      <c r="I33" s="368" t="str">
        <f>IFERROR(TEXT(config!BA17,"#.0")&amp;"mph","NO DATA")</f>
        <v>15.8mph</v>
      </c>
      <c r="K33" s="349"/>
      <c r="L33" s="349"/>
      <c r="M33" s="349"/>
      <c r="N33" s="349"/>
      <c r="O33" s="349"/>
      <c r="P33" s="349"/>
      <c r="Q33" s="349"/>
    </row>
    <row r="34" spans="3:17" s="345" customFormat="1" ht="15" customHeight="1" x14ac:dyDescent="0.2">
      <c r="C34" s="581"/>
      <c r="D34" s="581"/>
      <c r="E34" s="581"/>
      <c r="F34" s="581"/>
      <c r="G34" s="581"/>
      <c r="H34" s="581"/>
      <c r="I34" s="581"/>
      <c r="J34" s="581"/>
      <c r="K34" s="581"/>
      <c r="L34" s="581"/>
      <c r="M34" s="581"/>
      <c r="N34" s="581"/>
      <c r="O34" s="581"/>
      <c r="P34" s="581"/>
      <c r="Q34" s="581"/>
    </row>
    <row r="35" spans="3:17" s="345" customFormat="1" ht="15" customHeight="1" x14ac:dyDescent="0.2">
      <c r="C35" s="356"/>
    </row>
    <row r="36" spans="3:17" s="345" customFormat="1" ht="14.45" customHeight="1" x14ac:dyDescent="0.2">
      <c r="C36" s="575" t="str">
        <f>UPPER(config!CI5)&amp;" "&amp;config!CI17</f>
        <v>NORTHBOUND ↑</v>
      </c>
      <c r="D36" s="576"/>
      <c r="E36" s="577"/>
      <c r="K36" s="578" t="str">
        <f>UPPER(config!CI6)&amp;" "&amp;config!CI18</f>
        <v>SOUTHBOUND ↓</v>
      </c>
      <c r="L36" s="579"/>
      <c r="M36" s="580"/>
    </row>
    <row r="37" spans="3:17" s="345" customFormat="1" ht="12.75" x14ac:dyDescent="0.2"/>
    <row r="38" spans="3:17" s="345" customFormat="1" ht="12.75" x14ac:dyDescent="0.2">
      <c r="C38" s="357" t="str">
        <f>C24</f>
        <v>Total recorded volume</v>
      </c>
      <c r="D38" s="358"/>
      <c r="E38" s="358"/>
      <c r="F38" s="358"/>
      <c r="G38" s="358"/>
      <c r="H38" s="358"/>
      <c r="I38" s="370" t="str">
        <f>TEXT(config!AG13,"#,###")</f>
        <v>399</v>
      </c>
      <c r="K38" s="357" t="str">
        <f>C38</f>
        <v>Total recorded volume</v>
      </c>
      <c r="L38" s="358"/>
      <c r="M38" s="358"/>
      <c r="N38" s="358"/>
      <c r="O38" s="358"/>
      <c r="P38" s="358"/>
      <c r="Q38" s="370" t="str">
        <f>TEXT(config!AH13,"#,###")</f>
        <v>389</v>
      </c>
    </row>
    <row r="39" spans="3:17" s="345" customFormat="1" ht="12.75" x14ac:dyDescent="0.2">
      <c r="C39" s="358" t="str">
        <f>C25</f>
        <v>Avg daily volume (based on 7 days)</v>
      </c>
      <c r="D39" s="358"/>
      <c r="E39" s="358"/>
      <c r="F39" s="358"/>
      <c r="G39" s="358"/>
      <c r="H39" s="358"/>
      <c r="I39" s="371" t="str">
        <f>TEXT(config!AG16,"#,###.0")</f>
        <v>57.0</v>
      </c>
      <c r="K39" s="358" t="str">
        <f>C39</f>
        <v>Avg daily volume (based on 7 days)</v>
      </c>
      <c r="L39" s="358"/>
      <c r="M39" s="358"/>
      <c r="N39" s="358"/>
      <c r="O39" s="358"/>
      <c r="P39" s="358"/>
      <c r="Q39" s="371" t="str">
        <f>TEXT(config!AH16,"#,###.0")</f>
        <v>55.6</v>
      </c>
    </row>
    <row r="40" spans="3:17" s="345" customFormat="1" ht="12.75" x14ac:dyDescent="0.2">
      <c r="C40" s="358" t="str">
        <f>C26</f>
        <v>Average daily speed (7 days)</v>
      </c>
      <c r="D40" s="358"/>
      <c r="E40" s="358"/>
      <c r="F40" s="358"/>
      <c r="G40" s="358"/>
      <c r="H40" s="358"/>
      <c r="I40" s="371" t="str">
        <f>IFERROR(TEXT(config!AT16,"#.0")&amp;"mph","NO DATA")</f>
        <v>16.7mph</v>
      </c>
      <c r="K40" s="358" t="str">
        <f>C40</f>
        <v>Average daily speed (7 days)</v>
      </c>
      <c r="L40" s="358"/>
      <c r="M40" s="358"/>
      <c r="N40" s="358"/>
      <c r="O40" s="358"/>
      <c r="P40" s="358"/>
      <c r="Q40" s="371" t="str">
        <f>IFERROR(TEXT(config!AU16,"#.0")&amp;"mph","NO DATA")</f>
        <v>15.0mph</v>
      </c>
    </row>
    <row r="41" spans="3:17" s="345" customFormat="1" ht="12.75" x14ac:dyDescent="0.2">
      <c r="C41" s="372" t="str">
        <f>C27</f>
        <v>Average daily 85%ile (7 days)</v>
      </c>
      <c r="D41" s="358"/>
      <c r="E41" s="358"/>
      <c r="F41" s="358"/>
      <c r="G41" s="358"/>
      <c r="H41" s="358"/>
      <c r="I41" s="373" t="str">
        <f>IFERROR(TEXT(config!BK16,"#.0")&amp;"mph","NO DATA")</f>
        <v>21.0mph</v>
      </c>
      <c r="K41" s="372" t="str">
        <f>C41</f>
        <v>Average daily 85%ile (7 days)</v>
      </c>
      <c r="L41" s="358"/>
      <c r="M41" s="358"/>
      <c r="N41" s="358"/>
      <c r="O41" s="358"/>
      <c r="P41" s="358"/>
      <c r="Q41" s="373" t="str">
        <f>IFERROR(TEXT(config!BL16,"#.0")&amp;"mph","NO DATA")</f>
        <v>19.5mph</v>
      </c>
    </row>
    <row r="42" spans="3:17" s="345" customFormat="1" ht="12.75" x14ac:dyDescent="0.2">
      <c r="C42" s="358" t="str">
        <f>"% of vehicles exceeding "&amp;config!$D$8&amp;"mph"</f>
        <v>% of vehicles exceeding 60mph</v>
      </c>
      <c r="D42" s="358"/>
      <c r="E42" s="358"/>
      <c r="F42" s="358"/>
      <c r="G42" s="358"/>
      <c r="H42" s="358"/>
      <c r="I42" s="374">
        <f>IFERROR(config!AG43,"NO DATA")</f>
        <v>0</v>
      </c>
      <c r="K42" s="358" t="str">
        <f>C42</f>
        <v>% of vehicles exceeding 60mph</v>
      </c>
      <c r="L42" s="358"/>
      <c r="M42" s="358"/>
      <c r="N42" s="358"/>
      <c r="O42" s="358"/>
      <c r="P42" s="358"/>
      <c r="Q42" s="374">
        <f>IFERROR(config!AH43,"NO DATA")</f>
        <v>0</v>
      </c>
    </row>
    <row r="43" spans="3:17" s="345" customFormat="1" ht="12.75" x14ac:dyDescent="0.2">
      <c r="I43" s="375"/>
      <c r="Q43" s="375"/>
    </row>
    <row r="44" spans="3:17" s="345" customFormat="1" ht="12.75" x14ac:dyDescent="0.2">
      <c r="C44" s="367" t="str">
        <f>C30</f>
        <v>Avg weekday volume (Mon-Fri, 24hrs)</v>
      </c>
      <c r="D44" s="358"/>
      <c r="E44" s="358"/>
      <c r="F44" s="358"/>
      <c r="G44" s="358"/>
      <c r="H44" s="358"/>
      <c r="I44" s="368" t="str">
        <f>IFERROR(TEXT(config!AI16, "#,###.0"),"NO DATA")</f>
        <v>61.0</v>
      </c>
      <c r="K44" s="367" t="str">
        <f>C44</f>
        <v>Avg weekday volume (Mon-Fri, 24hrs)</v>
      </c>
      <c r="L44" s="358"/>
      <c r="M44" s="358"/>
      <c r="N44" s="358"/>
      <c r="O44" s="358"/>
      <c r="P44" s="358"/>
      <c r="Q44" s="368" t="str">
        <f>IFERROR(TEXT(config!AJ16, "#,###.0"),"NO DATA")</f>
        <v>59.6</v>
      </c>
    </row>
    <row r="45" spans="3:17" s="345" customFormat="1" ht="12.75" x14ac:dyDescent="0.2">
      <c r="C45" s="367" t="str">
        <f>C31</f>
        <v>Avg weekday speed (Mon-Fri, 24hrs)</v>
      </c>
      <c r="D45" s="358"/>
      <c r="E45" s="358"/>
      <c r="F45" s="358"/>
      <c r="G45" s="358"/>
      <c r="H45" s="358"/>
      <c r="I45" s="368" t="str">
        <f>IFERROR(TEXT(config!AV16,"#.0")&amp;"mph","NO DATA")</f>
        <v>16.7mph</v>
      </c>
      <c r="K45" s="367" t="str">
        <f>C45</f>
        <v>Avg weekday speed (Mon-Fri, 24hrs)</v>
      </c>
      <c r="L45" s="358"/>
      <c r="M45" s="358"/>
      <c r="N45" s="358"/>
      <c r="O45" s="358"/>
      <c r="P45" s="358"/>
      <c r="Q45" s="368" t="str">
        <f>IFERROR(TEXT(config!AW16,"#.0")&amp;"mph","NO DATA")</f>
        <v>14.9mph</v>
      </c>
    </row>
    <row r="46" spans="3:17" s="345" customFormat="1" ht="12.75" x14ac:dyDescent="0.2">
      <c r="C46" s="369" t="s">
        <v>374</v>
      </c>
      <c r="D46" s="358"/>
      <c r="E46" s="358"/>
      <c r="F46" s="358"/>
      <c r="G46" s="358"/>
      <c r="H46" s="358"/>
      <c r="I46" s="368" t="str">
        <f>IFERROR(TEXT(config!AN16,"#,###.0"),"NO DATA")</f>
        <v>55.4</v>
      </c>
      <c r="K46" s="367" t="str">
        <f>C46</f>
        <v>Avg 12hr weekday volume (Mon-Fri, 0700-1900)</v>
      </c>
      <c r="L46" s="358"/>
      <c r="M46" s="358"/>
      <c r="N46" s="358"/>
      <c r="O46" s="358"/>
      <c r="P46" s="358"/>
      <c r="Q46" s="368" t="str">
        <f>IFERROR(TEXT(config!AO16,"#,###.0"),"NO DATA")</f>
        <v>54.0</v>
      </c>
    </row>
    <row r="47" spans="3:17" s="345" customFormat="1" ht="12.75" x14ac:dyDescent="0.2">
      <c r="C47" s="369" t="s">
        <v>169</v>
      </c>
      <c r="D47" s="358"/>
      <c r="E47" s="358"/>
      <c r="F47" s="358"/>
      <c r="G47" s="358"/>
      <c r="H47" s="358"/>
      <c r="I47" s="368" t="str">
        <f>IFERROR(TEXT(config!BA16,"#.0")&amp;"mph","NO DATA")</f>
        <v>16.6mph</v>
      </c>
      <c r="K47" s="369" t="str">
        <f>C47</f>
        <v>Avg 12hr weekday speed (Mon-Fri, 0700-1900)</v>
      </c>
      <c r="L47" s="358"/>
      <c r="M47" s="358"/>
      <c r="N47" s="358"/>
      <c r="O47" s="358"/>
      <c r="P47" s="358"/>
      <c r="Q47" s="368" t="str">
        <f>IFERROR(TEXT(config!BB16,"#.0")&amp;"mph","NO DATA")</f>
        <v>14.9mph</v>
      </c>
    </row>
    <row r="48" spans="3:17" s="345" customFormat="1" ht="12.75" x14ac:dyDescent="0.2">
      <c r="C48" s="372" t="s">
        <v>172</v>
      </c>
      <c r="D48" s="358"/>
      <c r="E48" s="358"/>
      <c r="F48" s="358"/>
      <c r="G48" s="358"/>
      <c r="H48" s="358"/>
      <c r="I48" s="373" t="str">
        <f>IFERROR(TEXT(config!BR16,"#.0")&amp;"mph","NO DATA")</f>
        <v>20.9mph</v>
      </c>
      <c r="K48" s="372" t="str">
        <f>C48</f>
        <v>Avg 12hr weekday 85%ile (Mon-Fri, 0700-1900)</v>
      </c>
      <c r="L48" s="358"/>
      <c r="M48" s="358"/>
      <c r="N48" s="358"/>
      <c r="O48" s="358"/>
      <c r="P48" s="358"/>
      <c r="Q48" s="373" t="str">
        <f>IFERROR(TEXT(config!BS16,"#.0")&amp;"mph","NO DATA")</f>
        <v>19.1mph</v>
      </c>
    </row>
    <row r="49" spans="3:17" x14ac:dyDescent="0.25">
      <c r="I49" s="122"/>
      <c r="Q49" s="122"/>
    </row>
    <row r="50" spans="3:17" ht="4.5" customHeight="1" x14ac:dyDescent="0.25">
      <c r="I50" s="122"/>
      <c r="Q50" s="122"/>
    </row>
    <row r="51" spans="3:17" s="343" customFormat="1" ht="30" x14ac:dyDescent="0.2">
      <c r="C51" s="376" t="s">
        <v>215</v>
      </c>
      <c r="D51" s="354"/>
      <c r="E51" s="354"/>
      <c r="F51" s="354"/>
      <c r="G51" s="354"/>
      <c r="H51" s="354"/>
      <c r="I51" s="354"/>
    </row>
    <row r="52" spans="3:17" s="343" customFormat="1" thickBot="1" x14ac:dyDescent="0.25">
      <c r="C52" s="377"/>
    </row>
    <row r="53" spans="3:17" s="343" customFormat="1" ht="29.25" customHeight="1" x14ac:dyDescent="0.2">
      <c r="C53" s="584" t="s">
        <v>258</v>
      </c>
      <c r="D53" s="585"/>
      <c r="E53" s="585"/>
      <c r="F53" s="585"/>
      <c r="G53" s="585"/>
      <c r="H53" s="585"/>
      <c r="I53" s="585"/>
      <c r="J53" s="585"/>
      <c r="K53" s="585"/>
      <c r="L53" s="585"/>
      <c r="M53" s="586"/>
      <c r="N53" s="378" t="s">
        <v>167</v>
      </c>
      <c r="O53" s="597" t="str">
        <f>IF(config!D5="","UNDEFINED",config!D5)</f>
        <v>Wallow Lane, IP7 7DB</v>
      </c>
      <c r="P53" s="597"/>
      <c r="Q53" s="597"/>
    </row>
    <row r="54" spans="3:17" s="343" customFormat="1" ht="30" customHeight="1" x14ac:dyDescent="0.25">
      <c r="C54" s="587"/>
      <c r="D54" s="588"/>
      <c r="E54" s="588"/>
      <c r="F54" s="588"/>
      <c r="G54" s="588"/>
      <c r="H54" s="588"/>
      <c r="I54" s="588"/>
      <c r="J54" s="588"/>
      <c r="K54" s="588"/>
      <c r="L54" s="588"/>
      <c r="M54" s="589"/>
      <c r="N54" s="379" t="s">
        <v>175</v>
      </c>
      <c r="O54" s="598" t="str">
        <f>IF(config!D14=0,"UNDEFINED",config!D14)</f>
        <v>52° 6'27.03"N,   0°58'2.00"E</v>
      </c>
      <c r="P54" s="598"/>
      <c r="Q54" s="598"/>
    </row>
    <row r="55" spans="3:17" s="343" customFormat="1" ht="28.5" customHeight="1" x14ac:dyDescent="0.25">
      <c r="C55" s="587"/>
      <c r="D55" s="588"/>
      <c r="E55" s="588"/>
      <c r="F55" s="588"/>
      <c r="G55" s="588"/>
      <c r="H55" s="588"/>
      <c r="I55" s="588"/>
      <c r="J55" s="588"/>
      <c r="K55" s="588"/>
      <c r="L55" s="588"/>
      <c r="M55" s="589"/>
      <c r="N55" s="569" t="s">
        <v>378</v>
      </c>
      <c r="O55" s="569"/>
      <c r="P55" s="583" t="str">
        <f ca="1">LEFT(config!D19, 9)</f>
        <v>32600-001</v>
      </c>
      <c r="Q55" s="583"/>
    </row>
    <row r="56" spans="3:17" s="343" customFormat="1" ht="15" customHeight="1" x14ac:dyDescent="0.25">
      <c r="C56" s="587"/>
      <c r="D56" s="588"/>
      <c r="E56" s="588"/>
      <c r="F56" s="588"/>
      <c r="G56" s="588"/>
      <c r="H56" s="588"/>
      <c r="I56" s="588"/>
      <c r="J56" s="588"/>
      <c r="K56" s="588"/>
      <c r="L56" s="588"/>
      <c r="M56" s="589"/>
      <c r="N56" s="379" t="s">
        <v>154</v>
      </c>
      <c r="O56" s="582" t="str">
        <f>config!D8&amp;"mph"</f>
        <v>60mph</v>
      </c>
      <c r="P56" s="582"/>
      <c r="Q56" s="582"/>
    </row>
    <row r="57" spans="3:17" s="343" customFormat="1" x14ac:dyDescent="0.25">
      <c r="C57" s="587"/>
      <c r="D57" s="588"/>
      <c r="E57" s="588"/>
      <c r="F57" s="588"/>
      <c r="G57" s="588"/>
      <c r="H57" s="588"/>
      <c r="I57" s="588"/>
      <c r="J57" s="588"/>
      <c r="K57" s="588"/>
      <c r="L57" s="588"/>
      <c r="M57" s="589"/>
      <c r="N57" s="379" t="s">
        <v>361</v>
      </c>
      <c r="O57" s="380"/>
      <c r="P57" s="380"/>
      <c r="Q57" s="380" t="str">
        <f>PROPER(config!D10)</f>
        <v>No</v>
      </c>
    </row>
    <row r="58" spans="3:17" s="343" customFormat="1" x14ac:dyDescent="0.25">
      <c r="C58" s="587"/>
      <c r="D58" s="588"/>
      <c r="E58" s="588"/>
      <c r="F58" s="588"/>
      <c r="G58" s="588"/>
      <c r="H58" s="588"/>
      <c r="I58" s="588"/>
      <c r="J58" s="588"/>
      <c r="K58" s="588"/>
      <c r="L58" s="588"/>
      <c r="M58" s="589"/>
      <c r="N58" s="381" t="s">
        <v>376</v>
      </c>
      <c r="O58" s="382"/>
      <c r="P58" s="382"/>
      <c r="Q58" s="382" t="str">
        <f>PROPER(config!CI5)&amp;config!CI17</f>
        <v>Northbound↑</v>
      </c>
    </row>
    <row r="59" spans="3:17" s="343" customFormat="1" x14ac:dyDescent="0.25">
      <c r="C59" s="587"/>
      <c r="D59" s="588"/>
      <c r="E59" s="588"/>
      <c r="F59" s="588"/>
      <c r="G59" s="588"/>
      <c r="H59" s="588"/>
      <c r="I59" s="588"/>
      <c r="J59" s="588"/>
      <c r="K59" s="588"/>
      <c r="L59" s="588"/>
      <c r="M59" s="589"/>
      <c r="N59" s="381" t="s">
        <v>377</v>
      </c>
      <c r="O59" s="382"/>
      <c r="P59" s="382"/>
      <c r="Q59" s="382" t="str">
        <f>PROPER(config!CI6)&amp;config!CI18</f>
        <v>Southbound↓</v>
      </c>
    </row>
    <row r="60" spans="3:17" s="343" customFormat="1" ht="15" customHeight="1" x14ac:dyDescent="0.2">
      <c r="C60" s="587"/>
      <c r="D60" s="588"/>
      <c r="E60" s="588"/>
      <c r="F60" s="588"/>
      <c r="G60" s="588"/>
      <c r="H60" s="588"/>
      <c r="I60" s="588"/>
      <c r="J60" s="588"/>
      <c r="K60" s="588"/>
      <c r="L60" s="588"/>
      <c r="M60" s="589"/>
    </row>
    <row r="61" spans="3:17" s="343" customFormat="1" ht="15" customHeight="1" x14ac:dyDescent="0.2">
      <c r="C61" s="587"/>
      <c r="D61" s="588"/>
      <c r="E61" s="588"/>
      <c r="F61" s="588"/>
      <c r="G61" s="588"/>
      <c r="H61" s="588"/>
      <c r="I61" s="588"/>
      <c r="J61" s="588"/>
      <c r="K61" s="588"/>
      <c r="L61" s="588"/>
      <c r="M61" s="589"/>
    </row>
    <row r="62" spans="3:17" s="343" customFormat="1" ht="48.75" customHeight="1" x14ac:dyDescent="0.2">
      <c r="C62" s="587"/>
      <c r="D62" s="588"/>
      <c r="E62" s="588"/>
      <c r="F62" s="588"/>
      <c r="G62" s="588"/>
      <c r="H62" s="588"/>
      <c r="I62" s="588"/>
      <c r="J62" s="588"/>
      <c r="K62" s="588"/>
      <c r="L62" s="588"/>
      <c r="M62" s="589"/>
    </row>
    <row r="63" spans="3:17" s="343" customFormat="1" ht="15" customHeight="1" x14ac:dyDescent="0.2">
      <c r="C63" s="587"/>
      <c r="D63" s="588"/>
      <c r="E63" s="588"/>
      <c r="F63" s="588"/>
      <c r="G63" s="588"/>
      <c r="H63" s="588"/>
      <c r="I63" s="588"/>
      <c r="J63" s="588"/>
      <c r="K63" s="588"/>
      <c r="L63" s="588"/>
      <c r="M63" s="589"/>
    </row>
    <row r="64" spans="3:17" s="343" customFormat="1" ht="15" customHeight="1" x14ac:dyDescent="0.2">
      <c r="C64" s="587"/>
      <c r="D64" s="588"/>
      <c r="E64" s="588"/>
      <c r="F64" s="588"/>
      <c r="G64" s="588"/>
      <c r="H64" s="588"/>
      <c r="I64" s="588"/>
      <c r="J64" s="588"/>
      <c r="K64" s="588"/>
      <c r="L64" s="588"/>
      <c r="M64" s="589"/>
    </row>
    <row r="65" spans="3:17" s="343" customFormat="1" ht="15" customHeight="1" x14ac:dyDescent="0.2">
      <c r="C65" s="587"/>
      <c r="D65" s="588"/>
      <c r="E65" s="588"/>
      <c r="F65" s="588"/>
      <c r="G65" s="588"/>
      <c r="H65" s="588"/>
      <c r="I65" s="588"/>
      <c r="J65" s="588"/>
      <c r="K65" s="588"/>
      <c r="L65" s="588"/>
      <c r="M65" s="589"/>
    </row>
    <row r="66" spans="3:17" s="343" customFormat="1" ht="27.75" customHeight="1" x14ac:dyDescent="0.2">
      <c r="C66" s="587"/>
      <c r="D66" s="588"/>
      <c r="E66" s="588"/>
      <c r="F66" s="588"/>
      <c r="G66" s="588"/>
      <c r="H66" s="588"/>
      <c r="I66" s="588"/>
      <c r="J66" s="588"/>
      <c r="K66" s="588"/>
      <c r="L66" s="588"/>
      <c r="M66" s="589"/>
    </row>
    <row r="67" spans="3:17" s="343" customFormat="1" ht="15" customHeight="1" thickBot="1" x14ac:dyDescent="0.25">
      <c r="C67" s="590"/>
      <c r="D67" s="591"/>
      <c r="E67" s="591"/>
      <c r="F67" s="591"/>
      <c r="G67" s="591"/>
      <c r="H67" s="591"/>
      <c r="I67" s="591"/>
      <c r="J67" s="591"/>
      <c r="K67" s="591"/>
      <c r="L67" s="591"/>
      <c r="M67" s="592"/>
    </row>
    <row r="68" spans="3:17" ht="15" customHeight="1" x14ac:dyDescent="0.25">
      <c r="I68" s="122"/>
      <c r="L68" s="596" t="str">
        <f ca="1">P55</f>
        <v>32600-001</v>
      </c>
      <c r="M68" s="596"/>
      <c r="N68" s="596"/>
      <c r="O68" s="596"/>
      <c r="P68" s="596"/>
      <c r="Q68" s="596"/>
    </row>
    <row r="69" spans="3:17" s="140" customFormat="1" ht="45.75" customHeight="1" x14ac:dyDescent="0.4">
      <c r="C69" s="383" t="s">
        <v>214</v>
      </c>
      <c r="D69" s="142"/>
      <c r="E69" s="142"/>
      <c r="F69" s="142"/>
      <c r="G69" s="142"/>
      <c r="H69" s="142"/>
      <c r="I69" s="142"/>
    </row>
    <row r="70" spans="3:17" ht="26.25" x14ac:dyDescent="0.25">
      <c r="C70" s="2"/>
    </row>
    <row r="71" spans="3:17" x14ac:dyDescent="0.25">
      <c r="C71" s="575" t="str">
        <f>C36</f>
        <v>NORTHBOUND ↑</v>
      </c>
      <c r="D71" s="576"/>
      <c r="E71" s="576"/>
      <c r="F71" s="576"/>
      <c r="G71" s="577"/>
      <c r="H71" s="345"/>
      <c r="I71" s="345"/>
      <c r="J71" s="345"/>
      <c r="K71" s="578" t="str">
        <f>K36</f>
        <v>SOUTHBOUND ↓</v>
      </c>
      <c r="L71" s="579"/>
      <c r="M71" s="579"/>
      <c r="N71" s="579"/>
      <c r="O71" s="580"/>
      <c r="P71" s="345"/>
      <c r="Q71" s="345"/>
    </row>
    <row r="72" spans="3:17" x14ac:dyDescent="0.25">
      <c r="C72" s="394"/>
      <c r="D72" s="394"/>
      <c r="E72" s="394"/>
      <c r="F72" s="345"/>
      <c r="G72" s="345"/>
      <c r="H72" s="345"/>
      <c r="I72" s="345"/>
      <c r="J72" s="345"/>
      <c r="K72" s="394"/>
      <c r="L72" s="394"/>
      <c r="M72" s="394"/>
      <c r="N72" s="345"/>
      <c r="O72" s="345"/>
      <c r="P72" s="345"/>
      <c r="Q72" s="345"/>
    </row>
    <row r="73" spans="3:17" x14ac:dyDescent="0.25">
      <c r="C73" s="345"/>
      <c r="D73" s="345"/>
      <c r="E73" s="345"/>
      <c r="F73" s="345"/>
      <c r="G73" s="345"/>
      <c r="H73" s="345"/>
      <c r="I73" s="345"/>
      <c r="J73" s="345"/>
      <c r="K73" s="345"/>
      <c r="L73" s="345"/>
      <c r="M73" s="345"/>
      <c r="N73" s="345"/>
      <c r="O73" s="345"/>
      <c r="P73" s="345"/>
      <c r="Q73" s="345"/>
    </row>
    <row r="74" spans="3:17" x14ac:dyDescent="0.25">
      <c r="C74" s="345"/>
      <c r="D74" s="345"/>
      <c r="E74" s="345"/>
      <c r="F74" s="345"/>
      <c r="G74" s="345"/>
      <c r="H74" s="345"/>
      <c r="I74" s="345"/>
      <c r="J74" s="345"/>
      <c r="K74" s="345"/>
      <c r="L74" s="345"/>
      <c r="M74" s="345"/>
      <c r="N74" s="345"/>
      <c r="O74" s="345"/>
      <c r="P74" s="345"/>
      <c r="Q74" s="345"/>
    </row>
    <row r="75" spans="3:17" x14ac:dyDescent="0.25">
      <c r="C75" s="345"/>
      <c r="D75" s="345"/>
      <c r="E75" s="345"/>
      <c r="F75" s="345"/>
      <c r="G75" s="345"/>
      <c r="H75" s="345"/>
      <c r="I75" s="345"/>
      <c r="J75" s="345"/>
      <c r="K75" s="345"/>
      <c r="L75" s="345"/>
      <c r="M75" s="345"/>
      <c r="N75" s="345"/>
      <c r="O75" s="345"/>
      <c r="P75" s="345"/>
      <c r="Q75" s="345"/>
    </row>
    <row r="76" spans="3:17" x14ac:dyDescent="0.25">
      <c r="C76" s="345"/>
      <c r="D76" s="345"/>
      <c r="E76" s="345"/>
      <c r="F76" s="345"/>
      <c r="G76" s="345"/>
      <c r="H76" s="345"/>
      <c r="I76" s="345"/>
      <c r="J76" s="345"/>
      <c r="K76" s="345"/>
      <c r="L76" s="345"/>
      <c r="M76" s="345"/>
      <c r="N76" s="345"/>
      <c r="O76" s="345"/>
      <c r="P76" s="345"/>
      <c r="Q76" s="345"/>
    </row>
    <row r="77" spans="3:17" x14ac:dyDescent="0.25">
      <c r="C77" s="345"/>
      <c r="D77" s="345"/>
      <c r="E77" s="345"/>
      <c r="F77" s="345"/>
      <c r="G77" s="345"/>
      <c r="H77" s="345"/>
      <c r="I77" s="345"/>
      <c r="J77" s="345"/>
      <c r="K77" s="345"/>
      <c r="L77" s="345"/>
      <c r="M77" s="345"/>
      <c r="N77" s="345"/>
      <c r="O77" s="345"/>
      <c r="P77" s="345"/>
      <c r="Q77" s="345"/>
    </row>
    <row r="78" spans="3:17" x14ac:dyDescent="0.25">
      <c r="C78" s="345"/>
      <c r="D78" s="345"/>
      <c r="E78" s="345"/>
      <c r="F78" s="345"/>
      <c r="G78" s="345"/>
      <c r="H78" s="345"/>
      <c r="I78" s="345"/>
      <c r="J78" s="345"/>
      <c r="K78" s="345"/>
      <c r="L78" s="345"/>
      <c r="M78" s="345"/>
      <c r="N78" s="345"/>
      <c r="O78" s="345"/>
      <c r="P78" s="345"/>
      <c r="Q78" s="345"/>
    </row>
    <row r="79" spans="3:17" x14ac:dyDescent="0.25">
      <c r="C79" s="345"/>
      <c r="D79" s="345"/>
      <c r="E79" s="345"/>
      <c r="F79" s="345"/>
      <c r="G79" s="345"/>
      <c r="H79" s="345"/>
      <c r="I79" s="345"/>
      <c r="J79" s="345"/>
      <c r="K79" s="345"/>
      <c r="L79" s="345"/>
      <c r="M79" s="345"/>
      <c r="N79" s="345"/>
      <c r="O79" s="345"/>
      <c r="P79" s="345"/>
      <c r="Q79" s="345"/>
    </row>
    <row r="80" spans="3:17" x14ac:dyDescent="0.25">
      <c r="C80" s="345"/>
      <c r="D80" s="345"/>
      <c r="E80" s="345"/>
      <c r="F80" s="345"/>
      <c r="G80" s="345"/>
      <c r="H80" s="345"/>
      <c r="I80" s="345"/>
      <c r="J80" s="345"/>
      <c r="K80" s="345"/>
      <c r="L80" s="345"/>
      <c r="M80" s="345"/>
      <c r="N80" s="345"/>
      <c r="O80" s="345"/>
      <c r="P80" s="345"/>
      <c r="Q80" s="345"/>
    </row>
    <row r="81" spans="3:20" x14ac:dyDescent="0.25">
      <c r="C81" s="345"/>
      <c r="D81" s="345"/>
      <c r="E81" s="345"/>
      <c r="F81" s="345"/>
      <c r="G81" s="345"/>
      <c r="H81" s="345"/>
      <c r="I81" s="345"/>
      <c r="J81" s="345"/>
      <c r="K81" s="345"/>
      <c r="L81" s="345"/>
      <c r="M81" s="345"/>
      <c r="N81" s="345"/>
      <c r="O81" s="345"/>
      <c r="P81" s="345"/>
      <c r="Q81" s="345"/>
    </row>
    <row r="82" spans="3:20" x14ac:dyDescent="0.25">
      <c r="C82" s="345"/>
      <c r="D82" s="345"/>
      <c r="E82" s="345"/>
      <c r="F82" s="345"/>
      <c r="G82" s="345"/>
      <c r="H82" s="345"/>
      <c r="I82" s="345"/>
      <c r="J82" s="345"/>
      <c r="K82" s="345"/>
      <c r="L82" s="345"/>
      <c r="M82" s="345"/>
      <c r="N82" s="345"/>
      <c r="O82" s="345"/>
      <c r="P82" s="345"/>
      <c r="Q82" s="345"/>
    </row>
    <row r="83" spans="3:20" x14ac:dyDescent="0.25">
      <c r="C83" s="345"/>
      <c r="D83" s="345"/>
      <c r="E83" s="345"/>
      <c r="F83" s="345"/>
      <c r="G83" s="345"/>
      <c r="H83" s="345"/>
      <c r="I83" s="345"/>
      <c r="J83" s="345"/>
      <c r="K83" s="345"/>
      <c r="L83" s="345"/>
      <c r="M83" s="345"/>
      <c r="N83" s="345"/>
      <c r="O83" s="345"/>
      <c r="P83" s="345"/>
      <c r="Q83" s="345"/>
    </row>
    <row r="84" spans="3:20" x14ac:dyDescent="0.25">
      <c r="C84" s="345"/>
      <c r="D84" s="345"/>
      <c r="E84" s="345"/>
      <c r="F84" s="345"/>
      <c r="G84" s="345"/>
      <c r="H84" s="345"/>
      <c r="I84" s="345"/>
      <c r="J84" s="345"/>
      <c r="K84" s="345"/>
      <c r="L84" s="345"/>
      <c r="M84" s="345"/>
      <c r="N84" s="345"/>
      <c r="O84" s="345"/>
      <c r="P84" s="345"/>
      <c r="Q84" s="345"/>
    </row>
    <row r="85" spans="3:20" x14ac:dyDescent="0.25">
      <c r="C85" s="345"/>
      <c r="D85" s="345"/>
      <c r="E85" s="345"/>
      <c r="F85" s="345"/>
      <c r="G85" s="345"/>
      <c r="H85" s="345"/>
      <c r="I85" s="345"/>
      <c r="J85" s="345"/>
      <c r="K85" s="345"/>
      <c r="L85" s="345"/>
      <c r="M85" s="345"/>
      <c r="N85" s="345"/>
      <c r="O85" s="345"/>
      <c r="P85" s="345"/>
      <c r="Q85" s="345"/>
    </row>
    <row r="86" spans="3:20" x14ac:dyDescent="0.25">
      <c r="C86" s="345"/>
      <c r="D86" s="345"/>
      <c r="E86" s="345"/>
      <c r="F86" s="345"/>
      <c r="G86" s="345"/>
      <c r="H86" s="345"/>
      <c r="I86" s="345"/>
      <c r="J86" s="345"/>
      <c r="K86" s="345"/>
      <c r="L86" s="345"/>
      <c r="M86" s="345"/>
      <c r="N86" s="345"/>
      <c r="O86" s="345"/>
      <c r="P86" s="345"/>
      <c r="Q86" s="345"/>
    </row>
    <row r="87" spans="3:20" ht="50.1" customHeight="1" x14ac:dyDescent="0.25">
      <c r="C87" s="568" t="str">
        <f>"Average daily speeds (solid thin colours) and 85%ile (dashed black) compared against "&amp;config!D8&amp;"mph posted speed limit (dashed red). The 85%ile is the speed at which 85% of all vehicles are observed to travel under free flowing conditions."&amp;" A minimum of ten vehicles per speed bin is required for this calculation, hence the overnight low-volume 85%ile values may be zero."</f>
        <v>Average daily speeds (solid thin colours) and 85%ile (dashed black) compared against 60mph posted speed limit (dashed red). The 85%ile is the speed at which 85% of all vehicles are observed to travel under free flowing conditions. A minimum of ten vehicles per speed bin is required for this calculation, hence the overnight low-volume 85%ile values may be zero.</v>
      </c>
      <c r="D87" s="568"/>
      <c r="E87" s="568"/>
      <c r="F87" s="568"/>
      <c r="G87" s="568"/>
      <c r="H87" s="568"/>
      <c r="I87" s="568"/>
      <c r="J87" s="568"/>
      <c r="K87" s="568"/>
      <c r="L87" s="568"/>
      <c r="M87" s="568"/>
      <c r="N87" s="568"/>
      <c r="O87" s="568"/>
      <c r="P87" s="568"/>
      <c r="Q87" s="568"/>
      <c r="T87" s="303"/>
    </row>
    <row r="88" spans="3:20" ht="39.950000000000003" customHeight="1" x14ac:dyDescent="0.25">
      <c r="C88" s="568" t="str">
        <f ca="1">"The peak average "&amp;LOWER(config!CI5)&amp;" daytime speed was "&amp;config!BF16&amp;"mph at "&amp;TEXT(config!BE16, "HH:mm")&amp;" on "&amp;TEXT(config!BD16, "ddd dd mmm")&amp;", whilst the peak average "&amp;LOWER(config!CI6)&amp;" speed was "&amp;config!BI16&amp;"mph at "&amp;TEXT(config!BH16, "HH:mm")&amp;" on "&amp;TEXT(config!BG16, "ddd dd mmm")&amp;" (based on 15min averages between 0700 &amp; 1900)."</f>
        <v>The peak average northbound daytime speed was 26.7mph at 17:00 on Sat 06 Aug, whilst the peak average southbound speed was 37.5mph at 17:15 on Thu 04 Aug (based on 15min averages between 0700 &amp; 1900).</v>
      </c>
      <c r="D88" s="568"/>
      <c r="E88" s="568"/>
      <c r="F88" s="568"/>
      <c r="G88" s="568"/>
      <c r="H88" s="568"/>
      <c r="I88" s="568"/>
      <c r="J88" s="568"/>
      <c r="K88" s="568"/>
      <c r="L88" s="568"/>
      <c r="M88" s="568"/>
      <c r="N88" s="568"/>
      <c r="O88" s="568"/>
      <c r="P88" s="568"/>
      <c r="Q88" s="568"/>
      <c r="T88" s="303"/>
    </row>
    <row r="89" spans="3:20" ht="14.25" customHeight="1" x14ac:dyDescent="0.25">
      <c r="C89" s="568" t="str">
        <f>IFERROR(IF(AND(config!AG44 &gt; 0, config!IH44 &gt; 0),
IF(config!AG46=config!AH46, "The highest percentage of speeding vehicles was recorded on "&amp;TEXT(config!AG46,"ddd dd mmm")&amp;" ("&amp;TEXT(MAX(config!AG36:AH42)*100, "#0.0")&amp;"%).",
   "The highest "&amp;LOWER(config!CI5)&amp;" percentage of speeding vehicles was on "&amp;TEXT(config!AG46,"ddd dd mmm")&amp;" ("&amp;TEXT(MAX(config!AG36:AG42)*100, "#0.0")&amp;"%), whilst "&amp;LOWER(config!CI6)&amp;" was on "&amp;TEXT(config!AH46,"ddd dd mmm")&amp;" ("&amp;TEXT(MAX(config!AH36:AH42)*100, "#0.0")&amp;"%)."), ""), "")</f>
        <v/>
      </c>
      <c r="D89" s="568"/>
      <c r="E89" s="568"/>
      <c r="F89" s="568"/>
      <c r="G89" s="568"/>
      <c r="H89" s="568"/>
      <c r="I89" s="568"/>
      <c r="J89" s="568"/>
      <c r="K89" s="568"/>
      <c r="L89" s="568"/>
      <c r="M89" s="568"/>
      <c r="N89" s="568"/>
      <c r="O89" s="568"/>
      <c r="P89" s="568"/>
      <c r="Q89" s="568"/>
      <c r="T89" s="303"/>
    </row>
    <row r="90" spans="3:20" s="140" customFormat="1" ht="28.5" customHeight="1" x14ac:dyDescent="0.4">
      <c r="C90" s="383" t="s">
        <v>217</v>
      </c>
      <c r="D90" s="395"/>
      <c r="E90" s="395"/>
      <c r="F90" s="395"/>
      <c r="G90" s="395"/>
      <c r="H90" s="395"/>
      <c r="I90" s="395"/>
      <c r="J90" s="347"/>
      <c r="K90" s="347"/>
      <c r="L90" s="347"/>
      <c r="M90" s="347"/>
      <c r="N90" s="347"/>
      <c r="O90" s="347"/>
      <c r="P90" s="347"/>
      <c r="Q90" s="347"/>
    </row>
    <row r="91" spans="3:20" x14ac:dyDescent="0.25">
      <c r="C91" s="345"/>
      <c r="D91" s="345"/>
      <c r="E91" s="345"/>
      <c r="F91" s="345"/>
      <c r="G91" s="345"/>
      <c r="H91" s="345"/>
      <c r="I91" s="396"/>
      <c r="J91" s="345"/>
      <c r="K91" s="345"/>
      <c r="L91" s="345"/>
      <c r="M91" s="345"/>
      <c r="N91" s="345"/>
      <c r="O91" s="345"/>
      <c r="P91" s="345"/>
      <c r="Q91" s="397"/>
    </row>
    <row r="92" spans="3:20" x14ac:dyDescent="0.25">
      <c r="C92" s="575" t="str">
        <f>C36</f>
        <v>NORTHBOUND ↑</v>
      </c>
      <c r="D92" s="576"/>
      <c r="E92" s="576"/>
      <c r="F92" s="576"/>
      <c r="G92" s="577"/>
      <c r="H92" s="345"/>
      <c r="I92" s="345"/>
      <c r="J92" s="345"/>
      <c r="K92" s="578" t="str">
        <f>K36</f>
        <v>SOUTHBOUND ↓</v>
      </c>
      <c r="L92" s="579"/>
      <c r="M92" s="579"/>
      <c r="N92" s="579"/>
      <c r="O92" s="580"/>
      <c r="P92" s="345"/>
      <c r="Q92" s="345"/>
    </row>
    <row r="93" spans="3:20" x14ac:dyDescent="0.25">
      <c r="C93" s="345"/>
      <c r="D93" s="345"/>
      <c r="E93" s="345"/>
      <c r="F93" s="345"/>
      <c r="G93" s="345"/>
      <c r="H93" s="345"/>
      <c r="I93" s="396"/>
      <c r="J93" s="345"/>
      <c r="K93" s="345"/>
      <c r="L93" s="345"/>
      <c r="M93" s="345"/>
      <c r="N93" s="345"/>
      <c r="O93" s="345"/>
      <c r="P93" s="345"/>
      <c r="Q93" s="397"/>
    </row>
    <row r="94" spans="3:20" x14ac:dyDescent="0.25">
      <c r="C94" s="345"/>
      <c r="D94" s="345"/>
      <c r="E94" s="345"/>
      <c r="F94" s="345"/>
      <c r="G94" s="345"/>
      <c r="H94" s="345"/>
      <c r="I94" s="396"/>
      <c r="J94" s="345"/>
      <c r="K94" s="345"/>
      <c r="L94" s="345"/>
      <c r="M94" s="345"/>
      <c r="N94" s="345"/>
      <c r="O94" s="345"/>
      <c r="P94" s="345"/>
      <c r="Q94" s="397"/>
    </row>
    <row r="95" spans="3:20" x14ac:dyDescent="0.25">
      <c r="C95" s="345"/>
      <c r="D95" s="345"/>
      <c r="E95" s="345"/>
      <c r="F95" s="345"/>
      <c r="G95" s="345"/>
      <c r="H95" s="345"/>
      <c r="I95" s="396"/>
      <c r="J95" s="345"/>
      <c r="K95" s="345"/>
      <c r="L95" s="345"/>
      <c r="M95" s="345"/>
      <c r="N95" s="345"/>
      <c r="O95" s="345"/>
      <c r="P95" s="345"/>
      <c r="Q95" s="397"/>
    </row>
    <row r="96" spans="3:20" x14ac:dyDescent="0.25">
      <c r="C96" s="345"/>
      <c r="D96" s="345"/>
      <c r="E96" s="345"/>
      <c r="F96" s="345"/>
      <c r="G96" s="345"/>
      <c r="H96" s="345"/>
      <c r="I96" s="396"/>
      <c r="J96" s="345"/>
      <c r="K96" s="345"/>
      <c r="L96" s="345"/>
      <c r="M96" s="345"/>
      <c r="N96" s="345"/>
      <c r="O96" s="345"/>
      <c r="P96" s="345"/>
      <c r="Q96" s="397"/>
    </row>
    <row r="97" spans="3:20" x14ac:dyDescent="0.25">
      <c r="C97" s="345"/>
      <c r="D97" s="345"/>
      <c r="E97" s="345"/>
      <c r="F97" s="345"/>
      <c r="G97" s="345"/>
      <c r="H97" s="345"/>
      <c r="I97" s="396"/>
      <c r="J97" s="345"/>
      <c r="K97" s="345"/>
      <c r="L97" s="345"/>
      <c r="M97" s="345"/>
      <c r="N97" s="345"/>
      <c r="O97" s="345"/>
      <c r="P97" s="345"/>
      <c r="Q97" s="397"/>
    </row>
    <row r="98" spans="3:20" x14ac:dyDescent="0.25">
      <c r="C98" s="345"/>
      <c r="D98" s="345"/>
      <c r="E98" s="345"/>
      <c r="F98" s="345"/>
      <c r="G98" s="345"/>
      <c r="H98" s="345"/>
      <c r="I98" s="396"/>
      <c r="J98" s="345"/>
      <c r="K98" s="345"/>
      <c r="L98" s="345"/>
      <c r="M98" s="345"/>
      <c r="N98" s="345"/>
      <c r="O98" s="345"/>
      <c r="P98" s="345"/>
      <c r="Q98" s="397"/>
    </row>
    <row r="99" spans="3:20" x14ac:dyDescent="0.25">
      <c r="C99" s="345"/>
      <c r="D99" s="345"/>
      <c r="E99" s="345"/>
      <c r="F99" s="345"/>
      <c r="G99" s="345"/>
      <c r="H99" s="345"/>
      <c r="I99" s="396"/>
      <c r="J99" s="345"/>
      <c r="K99" s="345"/>
      <c r="L99" s="345"/>
      <c r="M99" s="345"/>
      <c r="N99" s="345"/>
      <c r="O99" s="345"/>
      <c r="P99" s="345"/>
      <c r="Q99" s="397"/>
    </row>
    <row r="100" spans="3:20" x14ac:dyDescent="0.25">
      <c r="C100" s="345"/>
      <c r="D100" s="345"/>
      <c r="E100" s="345"/>
      <c r="F100" s="345"/>
      <c r="G100" s="345"/>
      <c r="H100" s="345"/>
      <c r="I100" s="396"/>
      <c r="J100" s="345"/>
      <c r="K100" s="345"/>
      <c r="L100" s="345"/>
      <c r="M100" s="345"/>
      <c r="N100" s="345"/>
      <c r="O100" s="345"/>
      <c r="P100" s="345"/>
      <c r="Q100" s="397"/>
    </row>
    <row r="101" spans="3:20" x14ac:dyDescent="0.25">
      <c r="C101" s="345"/>
      <c r="D101" s="345"/>
      <c r="E101" s="345"/>
      <c r="F101" s="345"/>
      <c r="G101" s="345"/>
      <c r="H101" s="345"/>
      <c r="I101" s="396"/>
      <c r="J101" s="345"/>
      <c r="K101" s="345"/>
      <c r="L101" s="345"/>
      <c r="M101" s="345"/>
      <c r="N101" s="345"/>
      <c r="O101" s="345"/>
      <c r="P101" s="345"/>
      <c r="Q101" s="397"/>
    </row>
    <row r="102" spans="3:20" x14ac:dyDescent="0.25">
      <c r="C102" s="345"/>
      <c r="D102" s="345"/>
      <c r="E102" s="345"/>
      <c r="F102" s="345"/>
      <c r="G102" s="345"/>
      <c r="H102" s="345"/>
      <c r="I102" s="396"/>
      <c r="J102" s="345"/>
      <c r="K102" s="345"/>
      <c r="L102" s="345"/>
      <c r="M102" s="345"/>
      <c r="N102" s="345"/>
      <c r="O102" s="345"/>
      <c r="P102" s="345"/>
      <c r="Q102" s="397"/>
    </row>
    <row r="103" spans="3:20" x14ac:dyDescent="0.25">
      <c r="C103" s="345"/>
      <c r="D103" s="345"/>
      <c r="E103" s="345"/>
      <c r="F103" s="345"/>
      <c r="G103" s="345"/>
      <c r="H103" s="345"/>
      <c r="I103" s="396"/>
      <c r="J103" s="345"/>
      <c r="K103" s="345"/>
      <c r="L103" s="345"/>
      <c r="M103" s="345"/>
      <c r="N103" s="345"/>
      <c r="O103" s="345"/>
      <c r="P103" s="345"/>
      <c r="Q103" s="397"/>
    </row>
    <row r="104" spans="3:20" x14ac:dyDescent="0.25">
      <c r="C104" s="345"/>
      <c r="D104" s="345"/>
      <c r="E104" s="345"/>
      <c r="F104" s="345"/>
      <c r="G104" s="345"/>
      <c r="H104" s="345"/>
      <c r="I104" s="396"/>
      <c r="J104" s="345"/>
      <c r="K104" s="345"/>
      <c r="L104" s="345"/>
      <c r="M104" s="345"/>
      <c r="N104" s="345"/>
      <c r="O104" s="345"/>
      <c r="P104" s="345"/>
      <c r="Q104" s="397"/>
    </row>
    <row r="105" spans="3:20" x14ac:dyDescent="0.25">
      <c r="C105" s="345"/>
      <c r="D105" s="345"/>
      <c r="E105" s="345"/>
      <c r="F105" s="345"/>
      <c r="G105" s="345"/>
      <c r="H105" s="345"/>
      <c r="I105" s="396"/>
      <c r="J105" s="345"/>
      <c r="K105" s="345"/>
      <c r="L105" s="345"/>
      <c r="M105" s="345"/>
      <c r="N105" s="345"/>
      <c r="O105" s="345"/>
      <c r="P105" s="345"/>
      <c r="Q105" s="397"/>
    </row>
    <row r="106" spans="3:20" x14ac:dyDescent="0.25">
      <c r="C106" s="345"/>
      <c r="D106" s="345"/>
      <c r="E106" s="345"/>
      <c r="F106" s="345"/>
      <c r="G106" s="345"/>
      <c r="H106" s="345"/>
      <c r="I106" s="396"/>
      <c r="J106" s="345"/>
      <c r="K106" s="345"/>
      <c r="L106" s="345"/>
      <c r="M106" s="345"/>
      <c r="N106" s="345"/>
      <c r="O106" s="345"/>
      <c r="P106" s="345"/>
      <c r="Q106" s="397"/>
    </row>
    <row r="107" spans="3:20" ht="15" customHeight="1" x14ac:dyDescent="0.25">
      <c r="C107" s="570" t="str">
        <f>IFERROR(config!CI17, "X")</f>
        <v>↑</v>
      </c>
      <c r="D107" s="514"/>
      <c r="E107" s="514"/>
      <c r="F107" s="514"/>
      <c r="G107" s="514"/>
      <c r="H107" s="514"/>
      <c r="I107" s="515"/>
      <c r="J107" s="345"/>
      <c r="K107" s="514"/>
      <c r="L107" s="514"/>
      <c r="M107" s="514"/>
      <c r="N107" s="514"/>
      <c r="O107" s="514"/>
      <c r="P107" s="514"/>
      <c r="Q107" s="570" t="str">
        <f>IFERROR(config!CI18, "X")</f>
        <v>↓</v>
      </c>
    </row>
    <row r="108" spans="3:20" ht="30" customHeight="1" x14ac:dyDescent="0.25">
      <c r="C108" s="571"/>
      <c r="D108" s="572" t="str">
        <f>"Hourly "&amp;LOWER(config!CI5)&amp;" traffic volumes over each 24hr period for "&amp;config!AC13&amp;" days from all available data."</f>
        <v>Hourly northbound traffic volumes over each 24hr period for 7 days from all available data.</v>
      </c>
      <c r="E108" s="568"/>
      <c r="F108" s="568"/>
      <c r="G108" s="568"/>
      <c r="H108" s="568"/>
      <c r="I108" s="568"/>
      <c r="J108" s="346"/>
      <c r="K108" s="573" t="str">
        <f>"Hourly "&amp;LOWER(config!CI6)&amp;" traffic volumes over each 24hr period for "&amp;config!AC13&amp;" days from all available data."</f>
        <v>Hourly southbound traffic volumes over each 24hr period for 7 days from all available data.</v>
      </c>
      <c r="L108" s="573"/>
      <c r="M108" s="573"/>
      <c r="N108" s="573"/>
      <c r="O108" s="573"/>
      <c r="P108" s="574"/>
      <c r="Q108" s="571"/>
      <c r="T108" s="303"/>
    </row>
    <row r="109" spans="3:20" ht="36.75" customHeight="1" x14ac:dyDescent="0.4">
      <c r="C109" s="383" t="s">
        <v>360</v>
      </c>
      <c r="D109" s="395"/>
      <c r="E109" s="395"/>
      <c r="F109" s="395"/>
      <c r="G109" s="395"/>
      <c r="H109" s="395"/>
      <c r="I109" s="395"/>
      <c r="J109" s="349"/>
      <c r="K109" s="349"/>
      <c r="L109" s="349"/>
      <c r="M109" s="349"/>
      <c r="N109" s="349"/>
      <c r="O109" s="349"/>
      <c r="P109" s="349"/>
      <c r="Q109" s="349"/>
      <c r="T109" s="303"/>
    </row>
    <row r="110" spans="3:20" ht="30" customHeight="1" x14ac:dyDescent="0.25">
      <c r="C110" s="349"/>
      <c r="D110" s="349"/>
      <c r="E110" s="349"/>
      <c r="F110" s="349"/>
      <c r="G110" s="349"/>
      <c r="H110" s="349"/>
      <c r="I110" s="349"/>
      <c r="J110" s="349"/>
      <c r="K110" s="349"/>
      <c r="L110" s="349"/>
      <c r="M110" s="349"/>
      <c r="N110" s="349"/>
      <c r="O110" s="349"/>
      <c r="P110" s="349"/>
      <c r="Q110" s="349"/>
      <c r="T110" s="303"/>
    </row>
    <row r="111" spans="3:20" ht="30" customHeight="1" x14ac:dyDescent="0.25">
      <c r="C111" s="349"/>
      <c r="D111" s="349"/>
      <c r="E111" s="349"/>
      <c r="F111" s="349"/>
      <c r="G111" s="349"/>
      <c r="H111" s="349"/>
      <c r="I111" s="349"/>
      <c r="J111" s="349"/>
      <c r="K111" s="349"/>
      <c r="L111" s="349"/>
      <c r="M111" s="349"/>
      <c r="N111" s="349"/>
      <c r="O111" s="349"/>
      <c r="P111" s="349"/>
      <c r="Q111" s="349"/>
      <c r="T111" s="303"/>
    </row>
    <row r="112" spans="3:20" ht="30" customHeight="1" x14ac:dyDescent="0.25">
      <c r="C112" s="349"/>
      <c r="D112" s="349"/>
      <c r="E112" s="349"/>
      <c r="F112" s="349"/>
      <c r="G112" s="349"/>
      <c r="H112" s="349"/>
      <c r="I112" s="349"/>
      <c r="J112" s="349"/>
      <c r="K112" s="349"/>
      <c r="L112" s="349"/>
      <c r="M112" s="349"/>
      <c r="N112" s="349"/>
      <c r="O112" s="349"/>
      <c r="P112" s="349"/>
      <c r="Q112" s="349"/>
      <c r="T112" s="303"/>
    </row>
    <row r="113" spans="3:20" ht="30" customHeight="1" x14ac:dyDescent="0.25">
      <c r="C113" s="349"/>
      <c r="D113" s="349"/>
      <c r="E113" s="349"/>
      <c r="F113" s="349"/>
      <c r="G113" s="349"/>
      <c r="H113" s="349"/>
      <c r="I113" s="349"/>
      <c r="J113" s="349"/>
      <c r="K113" s="349"/>
      <c r="L113" s="349"/>
      <c r="M113" s="349"/>
      <c r="N113" s="349"/>
      <c r="O113" s="349"/>
      <c r="P113" s="349"/>
      <c r="Q113" s="349"/>
      <c r="T113" s="303"/>
    </row>
    <row r="114" spans="3:20" ht="30" customHeight="1" x14ac:dyDescent="0.25">
      <c r="C114" s="349"/>
      <c r="D114" s="349"/>
      <c r="E114" s="349"/>
      <c r="F114" s="349"/>
      <c r="G114" s="349"/>
      <c r="H114" s="349"/>
      <c r="I114" s="349"/>
      <c r="J114" s="349"/>
      <c r="K114" s="349"/>
      <c r="L114" s="349"/>
      <c r="M114" s="349"/>
      <c r="N114" s="349"/>
      <c r="O114" s="349"/>
      <c r="P114" s="349"/>
      <c r="Q114" s="349"/>
      <c r="T114" s="303"/>
    </row>
    <row r="115" spans="3:20" ht="30" customHeight="1" x14ac:dyDescent="0.25">
      <c r="C115" s="349"/>
      <c r="D115" s="349"/>
      <c r="E115" s="349"/>
      <c r="F115" s="349"/>
      <c r="G115" s="349"/>
      <c r="H115" s="349"/>
      <c r="I115" s="349"/>
      <c r="J115" s="349"/>
      <c r="K115" s="349"/>
      <c r="L115" s="349"/>
      <c r="M115" s="349"/>
      <c r="N115" s="349"/>
      <c r="O115" s="349"/>
      <c r="P115" s="349"/>
      <c r="Q115" s="349"/>
      <c r="T115" s="303"/>
    </row>
    <row r="116" spans="3:20" ht="30" customHeight="1" x14ac:dyDescent="0.25">
      <c r="C116" s="349"/>
      <c r="D116" s="349"/>
      <c r="E116" s="349"/>
      <c r="F116" s="349"/>
      <c r="G116" s="349"/>
      <c r="H116" s="349"/>
      <c r="I116" s="349"/>
      <c r="J116" s="349"/>
      <c r="K116" s="349"/>
      <c r="L116" s="349"/>
      <c r="M116" s="349"/>
      <c r="N116" s="349"/>
      <c r="O116" s="349"/>
      <c r="P116" s="349"/>
      <c r="Q116" s="349"/>
      <c r="T116" s="303"/>
    </row>
    <row r="117" spans="3:20" ht="15" customHeight="1" x14ac:dyDescent="0.25">
      <c r="C117" s="570" t="str">
        <f>IFERROR(config!CI17, "X")</f>
        <v>↑</v>
      </c>
      <c r="D117" s="349"/>
      <c r="E117" s="349"/>
      <c r="F117" s="349"/>
      <c r="G117" s="349"/>
      <c r="H117" s="349"/>
      <c r="I117" s="349"/>
      <c r="J117" s="349"/>
      <c r="K117" s="349"/>
      <c r="L117" s="349"/>
      <c r="M117" s="349"/>
      <c r="N117" s="349"/>
      <c r="O117" s="349"/>
      <c r="P117" s="349"/>
      <c r="Q117" s="349"/>
      <c r="T117" s="303"/>
    </row>
    <row r="118" spans="3:20" ht="30" customHeight="1" x14ac:dyDescent="0.25">
      <c r="C118" s="571"/>
      <c r="D118" s="572" t="str">
        <f>"15min daily "&amp;LOWER(config!CI5)&amp;" flows (blue), against the average speed (red) and 85%ile (dotted black) for each 15min period over the "&amp;config!AC13&amp;"-day period."</f>
        <v>15min daily northbound flows (blue), against the average speed (red) and 85%ile (dotted black) for each 15min period over the 7-day period.</v>
      </c>
      <c r="E118" s="568"/>
      <c r="F118" s="568"/>
      <c r="G118" s="568"/>
      <c r="H118" s="568"/>
      <c r="I118" s="568"/>
      <c r="J118" s="568"/>
      <c r="K118" s="568"/>
      <c r="L118" s="568"/>
      <c r="M118" s="568"/>
      <c r="N118" s="398"/>
      <c r="O118" s="398"/>
      <c r="P118" s="398"/>
      <c r="Q118" s="398"/>
      <c r="T118" s="303"/>
    </row>
    <row r="119" spans="3:20" ht="14.25" customHeight="1" x14ac:dyDescent="0.25">
      <c r="C119" s="399"/>
      <c r="D119" s="400"/>
      <c r="E119" s="400"/>
      <c r="F119" s="400"/>
      <c r="G119" s="400"/>
      <c r="H119" s="400"/>
      <c r="I119" s="400"/>
      <c r="J119" s="400"/>
      <c r="K119" s="400"/>
      <c r="L119" s="400"/>
      <c r="M119" s="400"/>
      <c r="N119" s="398"/>
      <c r="O119" s="398"/>
      <c r="P119" s="398"/>
      <c r="Q119" s="398"/>
      <c r="T119" s="303"/>
    </row>
    <row r="120" spans="3:20" ht="8.25" customHeight="1" x14ac:dyDescent="0.25">
      <c r="C120" s="349"/>
      <c r="D120" s="349"/>
      <c r="E120" s="349"/>
      <c r="F120" s="349"/>
      <c r="G120" s="349"/>
      <c r="H120" s="349"/>
      <c r="I120" s="349"/>
      <c r="J120" s="349"/>
      <c r="K120" s="349"/>
      <c r="L120" s="349"/>
      <c r="M120" s="349"/>
      <c r="N120" s="349"/>
      <c r="O120" s="349"/>
      <c r="P120" s="349"/>
      <c r="Q120" s="349"/>
      <c r="T120" s="303"/>
    </row>
    <row r="121" spans="3:20" ht="30" customHeight="1" x14ac:dyDescent="0.25">
      <c r="C121" s="349"/>
      <c r="D121" s="349"/>
      <c r="E121" s="349"/>
      <c r="F121" s="349"/>
      <c r="G121" s="349"/>
      <c r="H121" s="349"/>
      <c r="I121" s="349"/>
      <c r="J121" s="349"/>
      <c r="K121" s="349"/>
      <c r="L121" s="349"/>
      <c r="M121" s="349"/>
      <c r="N121" s="349"/>
      <c r="O121" s="349"/>
      <c r="P121" s="349"/>
      <c r="Q121" s="349"/>
      <c r="T121" s="303"/>
    </row>
    <row r="122" spans="3:20" ht="30" customHeight="1" x14ac:dyDescent="0.25">
      <c r="C122" s="349"/>
      <c r="D122" s="349"/>
      <c r="E122" s="349"/>
      <c r="F122" s="349"/>
      <c r="G122" s="349"/>
      <c r="H122" s="349"/>
      <c r="I122" s="349"/>
      <c r="J122" s="349"/>
      <c r="K122" s="349"/>
      <c r="L122" s="349"/>
      <c r="M122" s="349"/>
      <c r="N122" s="349"/>
      <c r="O122" s="349"/>
      <c r="P122" s="349"/>
      <c r="Q122" s="349"/>
      <c r="T122" s="303"/>
    </row>
    <row r="123" spans="3:20" ht="30" customHeight="1" x14ac:dyDescent="0.25">
      <c r="C123" s="349"/>
      <c r="D123" s="349"/>
      <c r="E123" s="349"/>
      <c r="F123" s="349"/>
      <c r="G123" s="349"/>
      <c r="H123" s="349"/>
      <c r="I123" s="349"/>
      <c r="J123" s="349"/>
      <c r="K123" s="349"/>
      <c r="L123" s="349"/>
      <c r="M123" s="349"/>
      <c r="N123" s="349"/>
      <c r="O123" s="349"/>
      <c r="P123" s="349"/>
      <c r="Q123" s="349"/>
      <c r="T123" s="303"/>
    </row>
    <row r="124" spans="3:20" ht="30" customHeight="1" x14ac:dyDescent="0.25">
      <c r="C124" s="349"/>
      <c r="D124" s="349"/>
      <c r="E124" s="349"/>
      <c r="F124" s="349"/>
      <c r="G124" s="349"/>
      <c r="H124" s="349"/>
      <c r="I124" s="349"/>
      <c r="J124" s="349"/>
      <c r="K124" s="349"/>
      <c r="L124" s="349"/>
      <c r="M124" s="349"/>
      <c r="N124" s="349"/>
      <c r="O124" s="349"/>
      <c r="P124" s="349"/>
      <c r="Q124" s="349"/>
      <c r="T124" s="303"/>
    </row>
    <row r="125" spans="3:20" ht="30" customHeight="1" x14ac:dyDescent="0.25">
      <c r="C125" s="349"/>
      <c r="D125" s="349"/>
      <c r="E125" s="349"/>
      <c r="F125" s="349"/>
      <c r="G125" s="349"/>
      <c r="H125" s="349"/>
      <c r="I125" s="349"/>
      <c r="J125" s="349"/>
      <c r="K125" s="349"/>
      <c r="L125" s="349"/>
      <c r="M125" s="349"/>
      <c r="N125" s="349"/>
      <c r="O125" s="349"/>
      <c r="P125" s="349"/>
      <c r="Q125" s="349"/>
      <c r="T125" s="303"/>
    </row>
    <row r="126" spans="3:20" ht="30" customHeight="1" x14ac:dyDescent="0.25">
      <c r="C126" s="349"/>
      <c r="D126" s="349"/>
      <c r="E126" s="349"/>
      <c r="F126" s="349"/>
      <c r="G126" s="349"/>
      <c r="H126" s="349"/>
      <c r="I126" s="349"/>
      <c r="J126" s="349"/>
      <c r="K126" s="349"/>
      <c r="L126" s="349"/>
      <c r="M126" s="349"/>
      <c r="N126" s="349"/>
      <c r="O126" s="349"/>
      <c r="P126" s="349"/>
      <c r="Q126" s="349"/>
      <c r="T126" s="303"/>
    </row>
    <row r="127" spans="3:20" ht="15" customHeight="1" x14ac:dyDescent="0.25">
      <c r="C127" s="349"/>
      <c r="D127" s="349"/>
      <c r="E127" s="349"/>
      <c r="F127" s="349"/>
      <c r="G127" s="349"/>
      <c r="H127" s="349"/>
      <c r="I127" s="349"/>
      <c r="J127" s="349"/>
      <c r="K127" s="349"/>
      <c r="L127" s="349"/>
      <c r="M127" s="349"/>
      <c r="N127" s="349"/>
      <c r="O127" s="349"/>
      <c r="P127" s="349"/>
      <c r="Q127" s="611" t="str">
        <f>IFERROR(config!CI18, "X")</f>
        <v>↓</v>
      </c>
      <c r="T127" s="303"/>
    </row>
    <row r="128" spans="3:20" ht="30" customHeight="1" x14ac:dyDescent="0.25">
      <c r="C128" s="346"/>
      <c r="D128" s="346"/>
      <c r="E128" s="346"/>
      <c r="F128" s="346"/>
      <c r="G128" s="573" t="str">
        <f>"15min daily "&amp;LOWER(config!CI6)&amp;" flows (orange), against the average weekly speed (red) and 85%ile (dotted black) for each 15min period over the "&amp;config!AC13&amp;"-day period."</f>
        <v>15min daily southbound flows (orange), against the average weekly speed (red) and 85%ile (dotted black) for each 15min period over the 7-day period.</v>
      </c>
      <c r="H128" s="573"/>
      <c r="I128" s="573"/>
      <c r="J128" s="573"/>
      <c r="K128" s="573"/>
      <c r="L128" s="573"/>
      <c r="M128" s="573"/>
      <c r="N128" s="573"/>
      <c r="O128" s="573"/>
      <c r="P128" s="574"/>
      <c r="Q128" s="612"/>
      <c r="T128" s="303"/>
    </row>
    <row r="129" spans="3:20" ht="12" customHeight="1" x14ac:dyDescent="0.25">
      <c r="C129" s="401"/>
      <c r="D129" s="401"/>
      <c r="E129" s="401"/>
      <c r="F129" s="401"/>
      <c r="G129" s="401"/>
      <c r="H129" s="402"/>
      <c r="I129" s="402"/>
      <c r="J129" s="402"/>
      <c r="K129" s="402"/>
      <c r="L129" s="402"/>
      <c r="M129" s="402"/>
      <c r="N129" s="402"/>
      <c r="O129" s="402"/>
      <c r="P129" s="402"/>
      <c r="Q129" s="402"/>
      <c r="T129" s="303"/>
    </row>
    <row r="130" spans="3:20" ht="20.100000000000001" customHeight="1" x14ac:dyDescent="0.25">
      <c r="C130" s="345"/>
      <c r="D130" s="345"/>
      <c r="E130" s="345"/>
      <c r="F130" s="345"/>
      <c r="G130" s="345"/>
      <c r="H130" s="345"/>
      <c r="I130" s="396"/>
      <c r="J130" s="345"/>
      <c r="K130" s="345"/>
      <c r="L130" s="595" t="str">
        <f ca="1">L68</f>
        <v>32600-001</v>
      </c>
      <c r="M130" s="595"/>
      <c r="N130" s="595"/>
      <c r="O130" s="595"/>
      <c r="P130" s="595"/>
      <c r="Q130" s="595"/>
    </row>
    <row r="131" spans="3:20" s="140" customFormat="1" ht="41.25" customHeight="1" x14ac:dyDescent="0.4">
      <c r="C131" s="383" t="s">
        <v>213</v>
      </c>
      <c r="D131" s="395"/>
      <c r="E131" s="395"/>
      <c r="F131" s="395"/>
      <c r="G131" s="395"/>
      <c r="H131" s="395"/>
      <c r="I131" s="395"/>
      <c r="J131" s="403"/>
      <c r="K131" s="403"/>
      <c r="L131" s="403"/>
      <c r="M131" s="403"/>
      <c r="N131" s="403"/>
      <c r="O131" s="403"/>
      <c r="P131" s="403"/>
      <c r="Q131" s="403"/>
    </row>
    <row r="132" spans="3:20" ht="15" customHeight="1" x14ac:dyDescent="0.25">
      <c r="C132" s="404"/>
      <c r="D132" s="404"/>
      <c r="E132" s="404"/>
      <c r="F132" s="404"/>
      <c r="G132" s="404"/>
      <c r="H132" s="404"/>
      <c r="I132" s="404"/>
      <c r="J132" s="404"/>
      <c r="K132" s="404"/>
      <c r="L132" s="404"/>
      <c r="M132" s="404"/>
      <c r="N132" s="404"/>
      <c r="O132" s="404"/>
      <c r="P132" s="404"/>
      <c r="Q132" s="404"/>
    </row>
    <row r="133" spans="3:20" ht="15" customHeight="1" x14ac:dyDescent="0.25">
      <c r="C133" s="575" t="str">
        <f>UPPER(config!D11&amp;" &amp; "&amp;config!D12&amp;"bound")</f>
        <v>NORTH &amp; SOUTHBOUND</v>
      </c>
      <c r="D133" s="576"/>
      <c r="E133" s="576"/>
      <c r="F133" s="576"/>
      <c r="G133" s="577"/>
      <c r="H133" s="404"/>
      <c r="I133" s="404"/>
      <c r="J133" s="404"/>
      <c r="K133" s="404"/>
      <c r="L133" s="404"/>
      <c r="M133" s="404"/>
      <c r="N133" s="404"/>
      <c r="O133" s="404"/>
      <c r="P133" s="404"/>
      <c r="Q133" s="404"/>
    </row>
    <row r="134" spans="3:20" ht="15" customHeight="1" x14ac:dyDescent="0.25">
      <c r="C134" s="404"/>
      <c r="D134" s="404"/>
      <c r="E134" s="404"/>
      <c r="F134" s="404"/>
      <c r="G134" s="404"/>
      <c r="H134" s="404"/>
      <c r="I134" s="404"/>
      <c r="J134" s="404"/>
      <c r="K134" s="404"/>
      <c r="L134" s="404"/>
      <c r="M134" s="404"/>
      <c r="N134" s="404"/>
      <c r="O134" s="404"/>
      <c r="P134" s="404"/>
      <c r="Q134" s="404"/>
    </row>
    <row r="135" spans="3:20" ht="15" customHeight="1" x14ac:dyDescent="0.25">
      <c r="C135" s="345"/>
      <c r="D135" s="345"/>
      <c r="E135" s="345"/>
      <c r="F135" s="345"/>
      <c r="G135" s="345"/>
      <c r="H135" s="345"/>
      <c r="I135" s="396"/>
      <c r="J135" s="345"/>
      <c r="K135" s="568" t="str">
        <f>"Total 24hr "&amp;LOWER(config!CI5)&amp;" (blue) and "&amp;LOWER(config!CI6)&amp;" (orange) traffic volumes over "&amp;config!AC13&amp;" consecutive days from all available data."</f>
        <v>Total 24hr northbound (blue) and southbound (orange) traffic volumes over 7 consecutive days from all available data.</v>
      </c>
      <c r="L135" s="568"/>
      <c r="M135" s="568"/>
      <c r="N135" s="568"/>
      <c r="O135" s="568"/>
      <c r="P135" s="568"/>
      <c r="Q135" s="568"/>
    </row>
    <row r="136" spans="3:20" x14ac:dyDescent="0.25">
      <c r="C136" s="345"/>
      <c r="D136" s="345"/>
      <c r="E136" s="345"/>
      <c r="F136" s="345"/>
      <c r="G136" s="345"/>
      <c r="H136" s="345"/>
      <c r="I136" s="396"/>
      <c r="J136" s="345"/>
      <c r="K136" s="568"/>
      <c r="L136" s="568"/>
      <c r="M136" s="568"/>
      <c r="N136" s="568"/>
      <c r="O136" s="568"/>
      <c r="P136" s="568"/>
      <c r="Q136" s="568"/>
    </row>
    <row r="137" spans="3:20" x14ac:dyDescent="0.25">
      <c r="C137" s="345"/>
      <c r="D137" s="345"/>
      <c r="E137" s="345"/>
      <c r="F137" s="345"/>
      <c r="G137" s="345"/>
      <c r="H137" s="345"/>
      <c r="I137" s="396"/>
      <c r="J137" s="345"/>
      <c r="K137" s="568"/>
      <c r="L137" s="568"/>
      <c r="M137" s="568"/>
      <c r="N137" s="568"/>
      <c r="O137" s="568"/>
      <c r="P137" s="568"/>
      <c r="Q137" s="568"/>
    </row>
    <row r="138" spans="3:20" x14ac:dyDescent="0.25">
      <c r="C138" s="345"/>
      <c r="D138" s="345"/>
      <c r="E138" s="345"/>
      <c r="F138" s="345"/>
      <c r="G138" s="345"/>
      <c r="H138" s="345"/>
      <c r="I138" s="396"/>
      <c r="J138" s="345"/>
      <c r="K138" s="568"/>
      <c r="L138" s="568"/>
      <c r="M138" s="568"/>
      <c r="N138" s="568"/>
      <c r="O138" s="568"/>
      <c r="P138" s="568"/>
      <c r="Q138" s="568"/>
    </row>
    <row r="139" spans="3:20" ht="15" customHeight="1" x14ac:dyDescent="0.25">
      <c r="C139" s="345"/>
      <c r="D139" s="345"/>
      <c r="E139" s="345"/>
      <c r="F139" s="345"/>
      <c r="G139" s="345"/>
      <c r="H139" s="345"/>
      <c r="I139" s="396"/>
      <c r="J139" s="345"/>
      <c r="K139" s="568" t="str">
        <f>IF(WEEKDAY(config!CL13) = 1, "As can be expected, the lowest volumes were recorded on the Sunday, whilst the highest was on the "&amp;TEXT(config!CL14, "dddd")&amp;".", "Unusually, the lowest volumes were NOT recorded on a Sunday but on the "&amp;TEXT(config!CL13, "dddd")&amp;", whilst the highest was on the "&amp;TEXT(config!CL14, "dddd")&amp;".")</f>
        <v>As can be expected, the lowest volumes were recorded on the Sunday, whilst the highest was on the Friday.</v>
      </c>
      <c r="L139" s="568"/>
      <c r="M139" s="568"/>
      <c r="N139" s="568"/>
      <c r="O139" s="568"/>
      <c r="P139" s="568"/>
      <c r="Q139" s="568"/>
    </row>
    <row r="140" spans="3:20" x14ac:dyDescent="0.25">
      <c r="C140" s="345"/>
      <c r="D140" s="345"/>
      <c r="E140" s="345"/>
      <c r="F140" s="345"/>
      <c r="G140" s="345"/>
      <c r="H140" s="345"/>
      <c r="I140" s="396"/>
      <c r="J140" s="345"/>
      <c r="K140" s="568"/>
      <c r="L140" s="568"/>
      <c r="M140" s="568"/>
      <c r="N140" s="568"/>
      <c r="O140" s="568"/>
      <c r="P140" s="568"/>
      <c r="Q140" s="568"/>
    </row>
    <row r="141" spans="3:20" x14ac:dyDescent="0.25">
      <c r="C141" s="345"/>
      <c r="D141" s="345"/>
      <c r="E141" s="345"/>
      <c r="F141" s="345"/>
      <c r="G141" s="345"/>
      <c r="H141" s="345"/>
      <c r="I141" s="396"/>
      <c r="J141" s="345"/>
      <c r="K141" s="568"/>
      <c r="L141" s="568"/>
      <c r="M141" s="568"/>
      <c r="N141" s="568"/>
      <c r="O141" s="568"/>
      <c r="P141" s="568"/>
      <c r="Q141" s="568"/>
    </row>
    <row r="142" spans="3:20" x14ac:dyDescent="0.25">
      <c r="C142" s="345"/>
      <c r="D142" s="345"/>
      <c r="E142" s="345"/>
      <c r="F142" s="345"/>
      <c r="G142" s="345"/>
      <c r="H142" s="345"/>
      <c r="I142" s="396"/>
      <c r="J142" s="345"/>
      <c r="K142" s="568"/>
      <c r="L142" s="568"/>
      <c r="M142" s="568"/>
      <c r="N142" s="568"/>
      <c r="O142" s="568"/>
      <c r="P142" s="568"/>
      <c r="Q142" s="568"/>
    </row>
    <row r="143" spans="3:20" x14ac:dyDescent="0.25">
      <c r="C143" s="345"/>
      <c r="D143" s="345"/>
      <c r="E143" s="345"/>
      <c r="F143" s="345"/>
      <c r="G143" s="345"/>
      <c r="H143" s="345"/>
      <c r="I143" s="396"/>
      <c r="J143" s="345"/>
      <c r="K143" s="568"/>
      <c r="L143" s="568"/>
      <c r="M143" s="568"/>
      <c r="N143" s="568"/>
      <c r="O143" s="568"/>
      <c r="P143" s="568"/>
      <c r="Q143" s="568"/>
    </row>
    <row r="144" spans="3:20" x14ac:dyDescent="0.25">
      <c r="C144" s="345"/>
      <c r="D144" s="345"/>
      <c r="E144" s="345"/>
      <c r="F144" s="345"/>
      <c r="G144" s="345"/>
      <c r="H144" s="345"/>
      <c r="I144" s="396"/>
      <c r="J144" s="345"/>
      <c r="K144" s="568"/>
      <c r="L144" s="568"/>
      <c r="M144" s="568"/>
      <c r="N144" s="568"/>
      <c r="O144" s="568"/>
      <c r="P144" s="568"/>
      <c r="Q144" s="568"/>
    </row>
    <row r="145" spans="3:17" x14ac:dyDescent="0.25">
      <c r="C145" s="345"/>
      <c r="D145" s="345"/>
      <c r="E145" s="345"/>
      <c r="F145" s="345"/>
      <c r="G145" s="345"/>
      <c r="H145" s="345"/>
      <c r="I145" s="396"/>
      <c r="J145" s="345"/>
      <c r="K145" s="568"/>
      <c r="L145" s="568"/>
      <c r="M145" s="568"/>
      <c r="N145" s="568"/>
      <c r="O145" s="568"/>
      <c r="P145" s="568"/>
      <c r="Q145" s="568"/>
    </row>
    <row r="146" spans="3:17" x14ac:dyDescent="0.25">
      <c r="C146" s="345"/>
      <c r="D146" s="345"/>
      <c r="E146" s="345"/>
      <c r="F146" s="345"/>
      <c r="G146" s="345"/>
      <c r="H146" s="345"/>
      <c r="I146" s="396"/>
      <c r="J146" s="345"/>
      <c r="K146" s="568"/>
      <c r="L146" s="568"/>
      <c r="M146" s="568"/>
      <c r="N146" s="568"/>
      <c r="O146" s="568"/>
      <c r="P146" s="568"/>
      <c r="Q146" s="568"/>
    </row>
    <row r="147" spans="3:17" x14ac:dyDescent="0.25">
      <c r="C147" s="345"/>
      <c r="D147" s="345"/>
      <c r="E147" s="345"/>
      <c r="F147" s="345"/>
      <c r="G147" s="345"/>
      <c r="H147" s="345"/>
      <c r="I147" s="396"/>
      <c r="J147" s="345"/>
      <c r="K147" s="345"/>
      <c r="L147" s="345"/>
      <c r="M147" s="345"/>
      <c r="N147" s="345"/>
      <c r="O147" s="345"/>
      <c r="P147" s="345"/>
      <c r="Q147" s="397"/>
    </row>
    <row r="148" spans="3:17" s="140" customFormat="1" ht="75" customHeight="1" x14ac:dyDescent="0.4">
      <c r="C148" s="383" t="s">
        <v>218</v>
      </c>
      <c r="D148" s="395"/>
      <c r="E148" s="395"/>
      <c r="F148" s="395"/>
      <c r="G148" s="395"/>
      <c r="H148" s="395"/>
      <c r="I148" s="395"/>
      <c r="J148" s="403"/>
      <c r="K148" s="403"/>
      <c r="L148" s="403"/>
      <c r="M148" s="403"/>
      <c r="N148" s="403"/>
      <c r="O148" s="403"/>
      <c r="P148" s="403"/>
      <c r="Q148" s="403"/>
    </row>
    <row r="149" spans="3:17" ht="15" customHeight="1" x14ac:dyDescent="0.25">
      <c r="C149" s="356"/>
      <c r="D149" s="345"/>
      <c r="E149" s="345"/>
      <c r="F149" s="345"/>
      <c r="G149" s="345"/>
      <c r="H149" s="345"/>
      <c r="I149" s="345"/>
      <c r="J149" s="345"/>
      <c r="K149" s="345"/>
      <c r="L149" s="345"/>
      <c r="M149" s="345"/>
      <c r="N149" s="345"/>
      <c r="O149" s="345"/>
      <c r="P149" s="345"/>
      <c r="Q149" s="345"/>
    </row>
    <row r="150" spans="3:17" ht="15" customHeight="1" x14ac:dyDescent="0.25">
      <c r="C150" s="575" t="str">
        <f>UPPER(config!CI5)&amp;" 7-DAY AVG "&amp;config!CI17</f>
        <v>NORTHBOUND 7-DAY AVG ↑</v>
      </c>
      <c r="D150" s="576"/>
      <c r="E150" s="576"/>
      <c r="F150" s="576"/>
      <c r="G150" s="577"/>
      <c r="H150" s="345"/>
      <c r="I150" s="345"/>
      <c r="J150" s="345"/>
      <c r="K150" s="599" t="str">
        <f>UPPER(config!CI6)&amp;" 7-DAY AVG "&amp;config!CI18</f>
        <v>SOUTHBOUND 7-DAY AVG ↓</v>
      </c>
      <c r="L150" s="600"/>
      <c r="M150" s="600"/>
      <c r="N150" s="600"/>
      <c r="O150" s="601"/>
      <c r="P150" s="345"/>
      <c r="Q150" s="345"/>
    </row>
    <row r="151" spans="3:17" x14ac:dyDescent="0.25">
      <c r="C151" s="345"/>
      <c r="D151" s="345"/>
      <c r="E151" s="345"/>
      <c r="F151" s="345"/>
      <c r="G151" s="345"/>
      <c r="H151" s="345"/>
      <c r="I151" s="345"/>
      <c r="J151" s="345"/>
      <c r="K151" s="345"/>
      <c r="L151" s="345"/>
      <c r="M151" s="345"/>
      <c r="N151" s="345"/>
      <c r="O151" s="345"/>
      <c r="P151" s="345"/>
      <c r="Q151" s="345"/>
    </row>
    <row r="152" spans="3:17" ht="25.5" x14ac:dyDescent="0.25">
      <c r="C152" s="444" t="s">
        <v>7</v>
      </c>
      <c r="D152" s="445" t="s">
        <v>279</v>
      </c>
      <c r="E152" s="445" t="s">
        <v>416</v>
      </c>
      <c r="F152" s="445" t="s">
        <v>269</v>
      </c>
      <c r="G152" s="445" t="s">
        <v>270</v>
      </c>
      <c r="H152" s="445" t="s">
        <v>380</v>
      </c>
      <c r="I152" s="446" t="s">
        <v>0</v>
      </c>
      <c r="J152" s="345"/>
      <c r="K152" s="518" t="s">
        <v>7</v>
      </c>
      <c r="L152" s="519" t="s">
        <v>279</v>
      </c>
      <c r="M152" s="519" t="s">
        <v>416</v>
      </c>
      <c r="N152" s="519" t="s">
        <v>269</v>
      </c>
      <c r="O152" s="519" t="s">
        <v>270</v>
      </c>
      <c r="P152" s="519" t="s">
        <v>380</v>
      </c>
      <c r="Q152" s="520" t="str">
        <f t="shared" ref="Q152" si="0">I152</f>
        <v>TOTAL</v>
      </c>
    </row>
    <row r="153" spans="3:17" x14ac:dyDescent="0.25">
      <c r="C153" s="405" t="s">
        <v>29</v>
      </c>
      <c r="D153" s="406">
        <f>IFERROR('DIR1'!AO115,"")</f>
        <v>0</v>
      </c>
      <c r="E153" s="406">
        <f>IFERROR('DIR1'!AP115,"")</f>
        <v>0</v>
      </c>
      <c r="F153" s="406">
        <f>IFERROR('DIR1'!AQ115,"")</f>
        <v>0</v>
      </c>
      <c r="G153" s="406">
        <f>IFERROR('DIR1'!AR115,"")</f>
        <v>0</v>
      </c>
      <c r="H153" s="406">
        <f>IFERROR('DIR1'!AS115,"")</f>
        <v>0</v>
      </c>
      <c r="I153" s="407">
        <f>SUM(D153:H153)</f>
        <v>0</v>
      </c>
      <c r="J153" s="345"/>
      <c r="K153" s="405" t="s">
        <v>29</v>
      </c>
      <c r="L153" s="406">
        <f>IFERROR('DIR2'!AO115,"")</f>
        <v>0</v>
      </c>
      <c r="M153" s="406">
        <f>IFERROR('DIR2'!AP115,"")</f>
        <v>0</v>
      </c>
      <c r="N153" s="406">
        <f>IFERROR('DIR2'!AQ115,"")</f>
        <v>0</v>
      </c>
      <c r="O153" s="406">
        <f>IFERROR('DIR2'!AR115,"")</f>
        <v>0</v>
      </c>
      <c r="P153" s="406">
        <f>IFERROR('DIR2'!AS115,"")</f>
        <v>0</v>
      </c>
      <c r="Q153" s="407">
        <f>SUM(L153:P153)</f>
        <v>0</v>
      </c>
    </row>
    <row r="154" spans="3:17" x14ac:dyDescent="0.25">
      <c r="C154" s="408" t="s">
        <v>31</v>
      </c>
      <c r="D154" s="409">
        <f>IFERROR('DIR1'!AO116,"")</f>
        <v>0</v>
      </c>
      <c r="E154" s="409">
        <f>IFERROR('DIR1'!AP116,"")</f>
        <v>0</v>
      </c>
      <c r="F154" s="409">
        <f>IFERROR('DIR1'!AQ116,"")</f>
        <v>0</v>
      </c>
      <c r="G154" s="409">
        <f>IFERROR('DIR1'!AR116,"")</f>
        <v>0</v>
      </c>
      <c r="H154" s="409">
        <f>IFERROR('DIR1'!AS116,"")</f>
        <v>0</v>
      </c>
      <c r="I154" s="410">
        <f t="shared" ref="I154:I176" si="1">SUM(D154:H154)</f>
        <v>0</v>
      </c>
      <c r="J154" s="345"/>
      <c r="K154" s="411" t="s">
        <v>31</v>
      </c>
      <c r="L154" s="412">
        <f>IFERROR('DIR2'!AO116,"")</f>
        <v>0</v>
      </c>
      <c r="M154" s="412">
        <f>IFERROR('DIR2'!AP116,"")</f>
        <v>0</v>
      </c>
      <c r="N154" s="412">
        <f>IFERROR('DIR2'!AQ116,"")</f>
        <v>0</v>
      </c>
      <c r="O154" s="412">
        <f>IFERROR('DIR2'!AR116,"")</f>
        <v>0</v>
      </c>
      <c r="P154" s="412">
        <f>IFERROR('DIR2'!AS116,"")</f>
        <v>0</v>
      </c>
      <c r="Q154" s="413">
        <f t="shared" ref="Q154:Q176" si="2">SUM(L154:P154)</f>
        <v>0</v>
      </c>
    </row>
    <row r="155" spans="3:17" x14ac:dyDescent="0.25">
      <c r="C155" s="408" t="s">
        <v>33</v>
      </c>
      <c r="D155" s="409">
        <f>IFERROR('DIR1'!AO117,"")</f>
        <v>0</v>
      </c>
      <c r="E155" s="409">
        <f>IFERROR('DIR1'!AP117,"")</f>
        <v>0</v>
      </c>
      <c r="F155" s="409">
        <f>IFERROR('DIR1'!AQ117,"")</f>
        <v>0</v>
      </c>
      <c r="G155" s="409">
        <f>IFERROR('DIR1'!AR117,"")</f>
        <v>0</v>
      </c>
      <c r="H155" s="409">
        <f>IFERROR('DIR1'!AS117,"")</f>
        <v>0</v>
      </c>
      <c r="I155" s="410">
        <f t="shared" si="1"/>
        <v>0</v>
      </c>
      <c r="J155" s="345"/>
      <c r="K155" s="411" t="s">
        <v>33</v>
      </c>
      <c r="L155" s="412">
        <f>IFERROR('DIR2'!AO117,"")</f>
        <v>0</v>
      </c>
      <c r="M155" s="412">
        <f>IFERROR('DIR2'!AP117,"")</f>
        <v>0</v>
      </c>
      <c r="N155" s="412">
        <f>IFERROR('DIR2'!AQ117,"")</f>
        <v>0</v>
      </c>
      <c r="O155" s="412">
        <f>IFERROR('DIR2'!AR117,"")</f>
        <v>0</v>
      </c>
      <c r="P155" s="412">
        <f>IFERROR('DIR2'!AS117,"")</f>
        <v>0</v>
      </c>
      <c r="Q155" s="413">
        <f t="shared" si="2"/>
        <v>0</v>
      </c>
    </row>
    <row r="156" spans="3:17" x14ac:dyDescent="0.25">
      <c r="C156" s="408" t="s">
        <v>35</v>
      </c>
      <c r="D156" s="409">
        <f>IFERROR('DIR1'!AO118,"")</f>
        <v>0</v>
      </c>
      <c r="E156" s="409">
        <f>IFERROR('DIR1'!AP118,"")</f>
        <v>0</v>
      </c>
      <c r="F156" s="409">
        <f>IFERROR('DIR1'!AQ118,"")</f>
        <v>0</v>
      </c>
      <c r="G156" s="409">
        <f>IFERROR('DIR1'!AR118,"")</f>
        <v>0</v>
      </c>
      <c r="H156" s="409">
        <f>IFERROR('DIR1'!AS118,"")</f>
        <v>0</v>
      </c>
      <c r="I156" s="410">
        <f t="shared" si="1"/>
        <v>0</v>
      </c>
      <c r="J156" s="345"/>
      <c r="K156" s="408" t="s">
        <v>35</v>
      </c>
      <c r="L156" s="409">
        <f>IFERROR('DIR2'!AO118,"")</f>
        <v>0</v>
      </c>
      <c r="M156" s="409">
        <f>IFERROR('DIR2'!AP118,"")</f>
        <v>0</v>
      </c>
      <c r="N156" s="409">
        <f>IFERROR('DIR2'!AQ118,"")</f>
        <v>0</v>
      </c>
      <c r="O156" s="409">
        <f>IFERROR('DIR2'!AR118,"")</f>
        <v>0</v>
      </c>
      <c r="P156" s="409">
        <f>IFERROR('DIR2'!AS118,"")</f>
        <v>0</v>
      </c>
      <c r="Q156" s="410">
        <f t="shared" si="2"/>
        <v>0</v>
      </c>
    </row>
    <row r="157" spans="3:17" x14ac:dyDescent="0.25">
      <c r="C157" s="408" t="s">
        <v>36</v>
      </c>
      <c r="D157" s="409">
        <f>IFERROR('DIR1'!AO119,"")</f>
        <v>0</v>
      </c>
      <c r="E157" s="409">
        <f>IFERROR('DIR1'!AP119,"")</f>
        <v>0.2857142857142857</v>
      </c>
      <c r="F157" s="409">
        <f>IFERROR('DIR1'!AQ119,"")</f>
        <v>0</v>
      </c>
      <c r="G157" s="409">
        <f>IFERROR('DIR1'!AR119,"")</f>
        <v>0</v>
      </c>
      <c r="H157" s="409">
        <f>IFERROR('DIR1'!AS119,"")</f>
        <v>0</v>
      </c>
      <c r="I157" s="410">
        <f t="shared" si="1"/>
        <v>0.2857142857142857</v>
      </c>
      <c r="J157" s="345"/>
      <c r="K157" s="408" t="s">
        <v>36</v>
      </c>
      <c r="L157" s="409">
        <f>IFERROR('DIR2'!AO119,"")</f>
        <v>0</v>
      </c>
      <c r="M157" s="409">
        <f>IFERROR('DIR2'!AP119,"")</f>
        <v>0.14285714285714285</v>
      </c>
      <c r="N157" s="409">
        <f>IFERROR('DIR2'!AQ119,"")</f>
        <v>0</v>
      </c>
      <c r="O157" s="409">
        <f>IFERROR('DIR2'!AR119,"")</f>
        <v>0</v>
      </c>
      <c r="P157" s="409">
        <f>IFERROR('DIR2'!AS119,"")</f>
        <v>0</v>
      </c>
      <c r="Q157" s="410">
        <f t="shared" si="2"/>
        <v>0.14285714285714285</v>
      </c>
    </row>
    <row r="158" spans="3:17" x14ac:dyDescent="0.25">
      <c r="C158" s="408" t="s">
        <v>38</v>
      </c>
      <c r="D158" s="409">
        <f>IFERROR('DIR1'!AO120,"")</f>
        <v>0</v>
      </c>
      <c r="E158" s="409">
        <f>IFERROR('DIR1'!AP120,"")</f>
        <v>0</v>
      </c>
      <c r="F158" s="409">
        <f>IFERROR('DIR1'!AQ120,"")</f>
        <v>0</v>
      </c>
      <c r="G158" s="409">
        <f>IFERROR('DIR1'!AR120,"")</f>
        <v>0</v>
      </c>
      <c r="H158" s="409">
        <f>IFERROR('DIR1'!AS120,"")</f>
        <v>0</v>
      </c>
      <c r="I158" s="410">
        <f t="shared" si="1"/>
        <v>0</v>
      </c>
      <c r="J158" s="345"/>
      <c r="K158" s="408" t="s">
        <v>38</v>
      </c>
      <c r="L158" s="409">
        <f>IFERROR('DIR2'!AO120,"")</f>
        <v>0</v>
      </c>
      <c r="M158" s="409">
        <f>IFERROR('DIR2'!AP120,"")</f>
        <v>0.5714285714285714</v>
      </c>
      <c r="N158" s="409">
        <f>IFERROR('DIR2'!AQ120,"")</f>
        <v>0</v>
      </c>
      <c r="O158" s="409">
        <f>IFERROR('DIR2'!AR120,"")</f>
        <v>0</v>
      </c>
      <c r="P158" s="409">
        <f>IFERROR('DIR2'!AS120,"")</f>
        <v>0</v>
      </c>
      <c r="Q158" s="410">
        <f t="shared" si="2"/>
        <v>0.5714285714285714</v>
      </c>
    </row>
    <row r="159" spans="3:17" x14ac:dyDescent="0.25">
      <c r="C159" s="414" t="s">
        <v>40</v>
      </c>
      <c r="D159" s="415">
        <f>IFERROR('DIR1'!AO121,"")</f>
        <v>0</v>
      </c>
      <c r="E159" s="415">
        <f>IFERROR('DIR1'!AP121,"")</f>
        <v>0</v>
      </c>
      <c r="F159" s="415">
        <f>IFERROR('DIR1'!AQ121,"")</f>
        <v>0</v>
      </c>
      <c r="G159" s="415">
        <f>IFERROR('DIR1'!AR121,"")</f>
        <v>0</v>
      </c>
      <c r="H159" s="415">
        <f>IFERROR('DIR1'!AS121,"")</f>
        <v>0</v>
      </c>
      <c r="I159" s="416">
        <f t="shared" si="1"/>
        <v>0</v>
      </c>
      <c r="J159" s="345"/>
      <c r="K159" s="417" t="s">
        <v>40</v>
      </c>
      <c r="L159" s="418">
        <f>IFERROR('DIR2'!AO121,"")</f>
        <v>0</v>
      </c>
      <c r="M159" s="418">
        <f>IFERROR('DIR2'!AP121,"")</f>
        <v>1.7142857142857144</v>
      </c>
      <c r="N159" s="418">
        <f>IFERROR('DIR2'!AQ121,"")</f>
        <v>0</v>
      </c>
      <c r="O159" s="418">
        <f>IFERROR('DIR2'!AR121,"")</f>
        <v>0</v>
      </c>
      <c r="P159" s="418">
        <f>IFERROR('DIR2'!AS121,"")</f>
        <v>0</v>
      </c>
      <c r="Q159" s="419">
        <f t="shared" si="2"/>
        <v>1.7142857142857144</v>
      </c>
    </row>
    <row r="160" spans="3:17" x14ac:dyDescent="0.25">
      <c r="C160" s="405" t="s">
        <v>42</v>
      </c>
      <c r="D160" s="420">
        <f>IFERROR('DIR1'!AO122,"")</f>
        <v>0</v>
      </c>
      <c r="E160" s="420">
        <f>IFERROR('DIR1'!AP122,"")</f>
        <v>1.7142857142857142</v>
      </c>
      <c r="F160" s="420">
        <f>IFERROR('DIR1'!AQ122,"")</f>
        <v>0.2857142857142857</v>
      </c>
      <c r="G160" s="420">
        <f>IFERROR('DIR1'!AR122,"")</f>
        <v>0</v>
      </c>
      <c r="H160" s="420">
        <f>IFERROR('DIR1'!AS122,"")</f>
        <v>0</v>
      </c>
      <c r="I160" s="421">
        <f t="shared" si="1"/>
        <v>2</v>
      </c>
      <c r="J160" s="345"/>
      <c r="K160" s="405" t="s">
        <v>42</v>
      </c>
      <c r="L160" s="420">
        <f>IFERROR('DIR2'!AO122,"")</f>
        <v>0</v>
      </c>
      <c r="M160" s="420">
        <f>IFERROR('DIR2'!AP122,"")</f>
        <v>3.4285714285714284</v>
      </c>
      <c r="N160" s="420">
        <f>IFERROR('DIR2'!AQ122,"")</f>
        <v>0</v>
      </c>
      <c r="O160" s="420">
        <f>IFERROR('DIR2'!AR122,"")</f>
        <v>0</v>
      </c>
      <c r="P160" s="420">
        <f>IFERROR('DIR2'!AS122,"")</f>
        <v>0</v>
      </c>
      <c r="Q160" s="421">
        <f t="shared" si="2"/>
        <v>3.4285714285714284</v>
      </c>
    </row>
    <row r="161" spans="3:17" x14ac:dyDescent="0.25">
      <c r="C161" s="408" t="s">
        <v>43</v>
      </c>
      <c r="D161" s="422">
        <f>IFERROR('DIR1'!AO123,"")</f>
        <v>0</v>
      </c>
      <c r="E161" s="422">
        <f>IFERROR('DIR1'!AP123,"")</f>
        <v>2.2857142857142856</v>
      </c>
      <c r="F161" s="422">
        <f>IFERROR('DIR1'!AQ123,"")</f>
        <v>0</v>
      </c>
      <c r="G161" s="422">
        <f>IFERROR('DIR1'!AR123,"")</f>
        <v>0</v>
      </c>
      <c r="H161" s="422">
        <f>IFERROR('DIR1'!AS123,"")</f>
        <v>0</v>
      </c>
      <c r="I161" s="423">
        <f t="shared" si="1"/>
        <v>2.2857142857142856</v>
      </c>
      <c r="J161" s="345"/>
      <c r="K161" s="408" t="s">
        <v>43</v>
      </c>
      <c r="L161" s="422">
        <f>IFERROR('DIR2'!AO123,"")</f>
        <v>0</v>
      </c>
      <c r="M161" s="422">
        <f>IFERROR('DIR2'!AP123,"")</f>
        <v>4.1428571428571423</v>
      </c>
      <c r="N161" s="422">
        <f>IFERROR('DIR2'!AQ123,"")</f>
        <v>0</v>
      </c>
      <c r="O161" s="422">
        <f>IFERROR('DIR2'!AR123,"")</f>
        <v>0</v>
      </c>
      <c r="P161" s="422">
        <f>IFERROR('DIR2'!AS123,"")</f>
        <v>0</v>
      </c>
      <c r="Q161" s="423">
        <f t="shared" si="2"/>
        <v>4.1428571428571423</v>
      </c>
    </row>
    <row r="162" spans="3:17" x14ac:dyDescent="0.25">
      <c r="C162" s="408" t="s">
        <v>45</v>
      </c>
      <c r="D162" s="422">
        <f>IFERROR('DIR1'!AO124,"")</f>
        <v>0.2857142857142857</v>
      </c>
      <c r="E162" s="422">
        <f>IFERROR('DIR1'!AP124,"")</f>
        <v>2.7142857142857144</v>
      </c>
      <c r="F162" s="422">
        <f>IFERROR('DIR1'!AQ124,"")</f>
        <v>0.42857142857142855</v>
      </c>
      <c r="G162" s="422">
        <f>IFERROR('DIR1'!AR124,"")</f>
        <v>0</v>
      </c>
      <c r="H162" s="422">
        <f>IFERROR('DIR1'!AS124,"")</f>
        <v>0</v>
      </c>
      <c r="I162" s="423">
        <f t="shared" si="1"/>
        <v>3.4285714285714284</v>
      </c>
      <c r="J162" s="345"/>
      <c r="K162" s="408" t="s">
        <v>45</v>
      </c>
      <c r="L162" s="422">
        <f>IFERROR('DIR2'!AO124,"")</f>
        <v>0.2857142857142857</v>
      </c>
      <c r="M162" s="422">
        <f>IFERROR('DIR2'!AP124,"")</f>
        <v>7.5714285714285712</v>
      </c>
      <c r="N162" s="422">
        <f>IFERROR('DIR2'!AQ124,"")</f>
        <v>0.14285714285714285</v>
      </c>
      <c r="O162" s="422">
        <f>IFERROR('DIR2'!AR124,"")</f>
        <v>0</v>
      </c>
      <c r="P162" s="422">
        <f>IFERROR('DIR2'!AS124,"")</f>
        <v>0</v>
      </c>
      <c r="Q162" s="423">
        <f t="shared" si="2"/>
        <v>8</v>
      </c>
    </row>
    <row r="163" spans="3:17" x14ac:dyDescent="0.25">
      <c r="C163" s="408" t="s">
        <v>47</v>
      </c>
      <c r="D163" s="422">
        <f>IFERROR('DIR1'!AO125,"")</f>
        <v>0.14285714285714285</v>
      </c>
      <c r="E163" s="422">
        <f>IFERROR('DIR1'!AP125,"")</f>
        <v>3.5714285714285712</v>
      </c>
      <c r="F163" s="422">
        <f>IFERROR('DIR1'!AQ125,"")</f>
        <v>0</v>
      </c>
      <c r="G163" s="422">
        <f>IFERROR('DIR1'!AR125,"")</f>
        <v>0</v>
      </c>
      <c r="H163" s="422">
        <f>IFERROR('DIR1'!AS125,"")</f>
        <v>0</v>
      </c>
      <c r="I163" s="423">
        <f t="shared" si="1"/>
        <v>3.714285714285714</v>
      </c>
      <c r="J163" s="345"/>
      <c r="K163" s="408" t="s">
        <v>47</v>
      </c>
      <c r="L163" s="422">
        <f>IFERROR('DIR2'!AO125,"")</f>
        <v>0.2857142857142857</v>
      </c>
      <c r="M163" s="422">
        <f>IFERROR('DIR2'!AP125,"")</f>
        <v>6.4285714285714288</v>
      </c>
      <c r="N163" s="422">
        <f>IFERROR('DIR2'!AQ125,"")</f>
        <v>0</v>
      </c>
      <c r="O163" s="422">
        <f>IFERROR('DIR2'!AR125,"")</f>
        <v>0</v>
      </c>
      <c r="P163" s="422">
        <f>IFERROR('DIR2'!AS125,"")</f>
        <v>0</v>
      </c>
      <c r="Q163" s="423">
        <f t="shared" si="2"/>
        <v>6.7142857142857144</v>
      </c>
    </row>
    <row r="164" spans="3:17" x14ac:dyDescent="0.25">
      <c r="C164" s="408" t="s">
        <v>49</v>
      </c>
      <c r="D164" s="422">
        <f>IFERROR('DIR1'!AO126,"")</f>
        <v>0</v>
      </c>
      <c r="E164" s="422">
        <f>IFERROR('DIR1'!AP126,"")</f>
        <v>4.1428571428571432</v>
      </c>
      <c r="F164" s="422">
        <f>IFERROR('DIR1'!AQ126,"")</f>
        <v>0.14285714285714285</v>
      </c>
      <c r="G164" s="422">
        <f>IFERROR('DIR1'!AR126,"")</f>
        <v>0</v>
      </c>
      <c r="H164" s="422">
        <f>IFERROR('DIR1'!AS126,"")</f>
        <v>0</v>
      </c>
      <c r="I164" s="423">
        <f t="shared" si="1"/>
        <v>4.2857142857142865</v>
      </c>
      <c r="J164" s="345"/>
      <c r="K164" s="408" t="s">
        <v>49</v>
      </c>
      <c r="L164" s="422">
        <f>IFERROR('DIR2'!AO126,"")</f>
        <v>0.14285714285714285</v>
      </c>
      <c r="M164" s="422">
        <f>IFERROR('DIR2'!AP126,"")</f>
        <v>3.4285714285714288</v>
      </c>
      <c r="N164" s="422">
        <f>IFERROR('DIR2'!AQ126,"")</f>
        <v>0.14285714285714285</v>
      </c>
      <c r="O164" s="422">
        <f>IFERROR('DIR2'!AR126,"")</f>
        <v>0</v>
      </c>
      <c r="P164" s="422">
        <f>IFERROR('DIR2'!AS126,"")</f>
        <v>0</v>
      </c>
      <c r="Q164" s="423">
        <f t="shared" si="2"/>
        <v>3.7142857142857144</v>
      </c>
    </row>
    <row r="165" spans="3:17" x14ac:dyDescent="0.25">
      <c r="C165" s="408" t="s">
        <v>50</v>
      </c>
      <c r="D165" s="422">
        <f>IFERROR('DIR1'!AO127,"")</f>
        <v>0.2857142857142857</v>
      </c>
      <c r="E165" s="422">
        <f>IFERROR('DIR1'!AP127,"")</f>
        <v>6.7142857142857135</v>
      </c>
      <c r="F165" s="422">
        <f>IFERROR('DIR1'!AQ127,"")</f>
        <v>0.5714285714285714</v>
      </c>
      <c r="G165" s="422">
        <f>IFERROR('DIR1'!AR127,"")</f>
        <v>0</v>
      </c>
      <c r="H165" s="422">
        <f>IFERROR('DIR1'!AS127,"")</f>
        <v>0</v>
      </c>
      <c r="I165" s="423">
        <f t="shared" si="1"/>
        <v>7.5714285714285703</v>
      </c>
      <c r="J165" s="345"/>
      <c r="K165" s="408" t="s">
        <v>50</v>
      </c>
      <c r="L165" s="422">
        <f>IFERROR('DIR2'!AO127,"")</f>
        <v>0.14285714285714285</v>
      </c>
      <c r="M165" s="422">
        <f>IFERROR('DIR2'!AP127,"")</f>
        <v>3.4285714285714284</v>
      </c>
      <c r="N165" s="422">
        <f>IFERROR('DIR2'!AQ127,"")</f>
        <v>0.14285714285714285</v>
      </c>
      <c r="O165" s="422">
        <f>IFERROR('DIR2'!AR127,"")</f>
        <v>0</v>
      </c>
      <c r="P165" s="422">
        <f>IFERROR('DIR2'!AS127,"")</f>
        <v>0</v>
      </c>
      <c r="Q165" s="423">
        <f t="shared" si="2"/>
        <v>3.714285714285714</v>
      </c>
    </row>
    <row r="166" spans="3:17" x14ac:dyDescent="0.25">
      <c r="C166" s="408" t="s">
        <v>52</v>
      </c>
      <c r="D166" s="422">
        <f>IFERROR('DIR1'!AO128,"")</f>
        <v>0.14285714285714285</v>
      </c>
      <c r="E166" s="422">
        <f>IFERROR('DIR1'!AP128,"")</f>
        <v>4.8571428571428577</v>
      </c>
      <c r="F166" s="422">
        <f>IFERROR('DIR1'!AQ128,"")</f>
        <v>0.5714285714285714</v>
      </c>
      <c r="G166" s="422">
        <f>IFERROR('DIR1'!AR128,"")</f>
        <v>0</v>
      </c>
      <c r="H166" s="422">
        <f>IFERROR('DIR1'!AS128,"")</f>
        <v>0.14285714285714285</v>
      </c>
      <c r="I166" s="423">
        <f t="shared" si="1"/>
        <v>5.7142857142857153</v>
      </c>
      <c r="J166" s="345"/>
      <c r="K166" s="408" t="s">
        <v>52</v>
      </c>
      <c r="L166" s="422">
        <f>IFERROR('DIR2'!AO128,"")</f>
        <v>0</v>
      </c>
      <c r="M166" s="422">
        <f>IFERROR('DIR2'!AP128,"")</f>
        <v>4.1428571428571423</v>
      </c>
      <c r="N166" s="422">
        <f>IFERROR('DIR2'!AQ128,"")</f>
        <v>0.5714285714285714</v>
      </c>
      <c r="O166" s="422">
        <f>IFERROR('DIR2'!AR128,"")</f>
        <v>0</v>
      </c>
      <c r="P166" s="422">
        <f>IFERROR('DIR2'!AS128,"")</f>
        <v>0</v>
      </c>
      <c r="Q166" s="423">
        <f t="shared" si="2"/>
        <v>4.7142857142857135</v>
      </c>
    </row>
    <row r="167" spans="3:17" x14ac:dyDescent="0.25">
      <c r="C167" s="408" t="s">
        <v>54</v>
      </c>
      <c r="D167" s="422">
        <f>IFERROR('DIR1'!AO129,"")</f>
        <v>0.2857142857142857</v>
      </c>
      <c r="E167" s="422">
        <f>IFERROR('DIR1'!AP129,"")</f>
        <v>5.7142857142857144</v>
      </c>
      <c r="F167" s="422">
        <f>IFERROR('DIR1'!AQ129,"")</f>
        <v>0.14285714285714285</v>
      </c>
      <c r="G167" s="422">
        <f>IFERROR('DIR1'!AR129,"")</f>
        <v>0</v>
      </c>
      <c r="H167" s="422">
        <f>IFERROR('DIR1'!AS129,"")</f>
        <v>0</v>
      </c>
      <c r="I167" s="423">
        <f t="shared" si="1"/>
        <v>6.1428571428571432</v>
      </c>
      <c r="J167" s="345"/>
      <c r="K167" s="408" t="s">
        <v>54</v>
      </c>
      <c r="L167" s="422">
        <f>IFERROR('DIR2'!AO129,"")</f>
        <v>0</v>
      </c>
      <c r="M167" s="422">
        <f>IFERROR('DIR2'!AP129,"")</f>
        <v>3.1428571428571428</v>
      </c>
      <c r="N167" s="422">
        <f>IFERROR('DIR2'!AQ129,"")</f>
        <v>0.2857142857142857</v>
      </c>
      <c r="O167" s="422">
        <f>IFERROR('DIR2'!AR129,"")</f>
        <v>0</v>
      </c>
      <c r="P167" s="422">
        <f>IFERROR('DIR2'!AS129,"")</f>
        <v>0</v>
      </c>
      <c r="Q167" s="423">
        <f t="shared" si="2"/>
        <v>3.4285714285714284</v>
      </c>
    </row>
    <row r="168" spans="3:17" x14ac:dyDescent="0.25">
      <c r="C168" s="408" t="s">
        <v>56</v>
      </c>
      <c r="D168" s="422">
        <f>IFERROR('DIR1'!AO130,"")</f>
        <v>0</v>
      </c>
      <c r="E168" s="422">
        <f>IFERROR('DIR1'!AP130,"")</f>
        <v>3.8571428571428568</v>
      </c>
      <c r="F168" s="422">
        <f>IFERROR('DIR1'!AQ130,"")</f>
        <v>0.42857142857142855</v>
      </c>
      <c r="G168" s="422">
        <f>IFERROR('DIR1'!AR130,"")</f>
        <v>0</v>
      </c>
      <c r="H168" s="422">
        <f>IFERROR('DIR1'!AS130,"")</f>
        <v>0</v>
      </c>
      <c r="I168" s="423">
        <f t="shared" si="1"/>
        <v>4.2857142857142856</v>
      </c>
      <c r="J168" s="345"/>
      <c r="K168" s="408" t="s">
        <v>56</v>
      </c>
      <c r="L168" s="422">
        <f>IFERROR('DIR2'!AO130,"")</f>
        <v>0.2857142857142857</v>
      </c>
      <c r="M168" s="422">
        <f>IFERROR('DIR2'!AP130,"")</f>
        <v>2.8571428571428568</v>
      </c>
      <c r="N168" s="422">
        <f>IFERROR('DIR2'!AQ130,"")</f>
        <v>0.2857142857142857</v>
      </c>
      <c r="O168" s="422">
        <f>IFERROR('DIR2'!AR130,"")</f>
        <v>0</v>
      </c>
      <c r="P168" s="422">
        <f>IFERROR('DIR2'!AS130,"")</f>
        <v>0</v>
      </c>
      <c r="Q168" s="423">
        <f t="shared" si="2"/>
        <v>3.4285714285714279</v>
      </c>
    </row>
    <row r="169" spans="3:17" x14ac:dyDescent="0.25">
      <c r="C169" s="408" t="s">
        <v>57</v>
      </c>
      <c r="D169" s="422">
        <f>IFERROR('DIR1'!AO131,"")</f>
        <v>0.14285714285714285</v>
      </c>
      <c r="E169" s="422">
        <f>IFERROR('DIR1'!AP131,"")</f>
        <v>4.7142857142857144</v>
      </c>
      <c r="F169" s="422">
        <f>IFERROR('DIR1'!AQ131,"")</f>
        <v>0.14285714285714285</v>
      </c>
      <c r="G169" s="422">
        <f>IFERROR('DIR1'!AR131,"")</f>
        <v>0</v>
      </c>
      <c r="H169" s="422">
        <f>IFERROR('DIR1'!AS131,"")</f>
        <v>0</v>
      </c>
      <c r="I169" s="423">
        <f t="shared" si="1"/>
        <v>5.0000000000000009</v>
      </c>
      <c r="J169" s="345"/>
      <c r="K169" s="408" t="s">
        <v>57</v>
      </c>
      <c r="L169" s="422">
        <f>IFERROR('DIR2'!AO131,"")</f>
        <v>0</v>
      </c>
      <c r="M169" s="422">
        <f>IFERROR('DIR2'!AP131,"")</f>
        <v>3.5714285714285712</v>
      </c>
      <c r="N169" s="422">
        <f>IFERROR('DIR2'!AQ131,"")</f>
        <v>0.14285714285714285</v>
      </c>
      <c r="O169" s="422">
        <f>IFERROR('DIR2'!AR131,"")</f>
        <v>0</v>
      </c>
      <c r="P169" s="422">
        <f>IFERROR('DIR2'!AS131,"")</f>
        <v>0</v>
      </c>
      <c r="Q169" s="423">
        <f t="shared" si="2"/>
        <v>3.714285714285714</v>
      </c>
    </row>
    <row r="170" spans="3:17" x14ac:dyDescent="0.25">
      <c r="C170" s="408" t="s">
        <v>59</v>
      </c>
      <c r="D170" s="422">
        <f>IFERROR('DIR1'!AO132,"")</f>
        <v>0</v>
      </c>
      <c r="E170" s="422">
        <f>IFERROR('DIR1'!AP132,"")</f>
        <v>5.5714285714285712</v>
      </c>
      <c r="F170" s="422">
        <f>IFERROR('DIR1'!AQ132,"")</f>
        <v>0</v>
      </c>
      <c r="G170" s="422">
        <f>IFERROR('DIR1'!AR132,"")</f>
        <v>0</v>
      </c>
      <c r="H170" s="422">
        <f>IFERROR('DIR1'!AS132,"")</f>
        <v>0</v>
      </c>
      <c r="I170" s="423">
        <f t="shared" si="1"/>
        <v>5.5714285714285712</v>
      </c>
      <c r="J170" s="345"/>
      <c r="K170" s="408" t="s">
        <v>59</v>
      </c>
      <c r="L170" s="422">
        <f>IFERROR('DIR2'!AO132,"")</f>
        <v>0.2857142857142857</v>
      </c>
      <c r="M170" s="422">
        <f>IFERROR('DIR2'!AP132,"")</f>
        <v>3</v>
      </c>
      <c r="N170" s="422">
        <f>IFERROR('DIR2'!AQ132,"")</f>
        <v>0</v>
      </c>
      <c r="O170" s="422">
        <f>IFERROR('DIR2'!AR132,"")</f>
        <v>0</v>
      </c>
      <c r="P170" s="422">
        <f>IFERROR('DIR2'!AS132,"")</f>
        <v>0</v>
      </c>
      <c r="Q170" s="423">
        <f t="shared" si="2"/>
        <v>3.2857142857142856</v>
      </c>
    </row>
    <row r="171" spans="3:17" x14ac:dyDescent="0.25">
      <c r="C171" s="424" t="s">
        <v>61</v>
      </c>
      <c r="D171" s="425">
        <f>IFERROR('DIR1'!AO133,"")</f>
        <v>0</v>
      </c>
      <c r="E171" s="425">
        <f>IFERROR('DIR1'!AP133,"")</f>
        <v>1.857142857142857</v>
      </c>
      <c r="F171" s="425">
        <f>IFERROR('DIR1'!AQ133,"")</f>
        <v>0</v>
      </c>
      <c r="G171" s="425">
        <f>IFERROR('DIR1'!AR133,"")</f>
        <v>0</v>
      </c>
      <c r="H171" s="425">
        <f>IFERROR('DIR1'!AS133,"")</f>
        <v>0</v>
      </c>
      <c r="I171" s="426">
        <f t="shared" si="1"/>
        <v>1.857142857142857</v>
      </c>
      <c r="J171" s="345"/>
      <c r="K171" s="424" t="s">
        <v>61</v>
      </c>
      <c r="L171" s="425">
        <f>IFERROR('DIR2'!AO133,"")</f>
        <v>0</v>
      </c>
      <c r="M171" s="425">
        <f>IFERROR('DIR2'!AP133,"")</f>
        <v>2</v>
      </c>
      <c r="N171" s="425">
        <f>IFERROR('DIR2'!AQ133,"")</f>
        <v>0</v>
      </c>
      <c r="O171" s="425">
        <f>IFERROR('DIR2'!AR133,"")</f>
        <v>0</v>
      </c>
      <c r="P171" s="425">
        <f>IFERROR('DIR2'!AS133,"")</f>
        <v>0</v>
      </c>
      <c r="Q171" s="426">
        <f t="shared" si="2"/>
        <v>2</v>
      </c>
    </row>
    <row r="172" spans="3:17" x14ac:dyDescent="0.25">
      <c r="C172" s="427" t="s">
        <v>63</v>
      </c>
      <c r="D172" s="428">
        <f>IFERROR('DIR1'!AO134,"")</f>
        <v>0.14285714285714285</v>
      </c>
      <c r="E172" s="428">
        <f>IFERROR('DIR1'!AP134,"")</f>
        <v>1.7142857142857142</v>
      </c>
      <c r="F172" s="428">
        <f>IFERROR('DIR1'!AQ134,"")</f>
        <v>0.14285714285714285</v>
      </c>
      <c r="G172" s="428">
        <f>IFERROR('DIR1'!AR134,"")</f>
        <v>0</v>
      </c>
      <c r="H172" s="428">
        <f>IFERROR('DIR1'!AS134,"")</f>
        <v>0</v>
      </c>
      <c r="I172" s="429">
        <f t="shared" si="1"/>
        <v>1.9999999999999998</v>
      </c>
      <c r="J172" s="345"/>
      <c r="K172" s="427" t="s">
        <v>63</v>
      </c>
      <c r="L172" s="428">
        <f>IFERROR('DIR2'!AO134,"")</f>
        <v>0.14285714285714285</v>
      </c>
      <c r="M172" s="428">
        <f>IFERROR('DIR2'!AP134,"")</f>
        <v>1.5714285714285712</v>
      </c>
      <c r="N172" s="428">
        <f>IFERROR('DIR2'!AQ134,"")</f>
        <v>0.14285714285714285</v>
      </c>
      <c r="O172" s="428">
        <f>IFERROR('DIR2'!AR134,"")</f>
        <v>0</v>
      </c>
      <c r="P172" s="428">
        <f>IFERROR('DIR2'!AS134,"")</f>
        <v>0</v>
      </c>
      <c r="Q172" s="429">
        <f t="shared" si="2"/>
        <v>1.8571428571428568</v>
      </c>
    </row>
    <row r="173" spans="3:17" x14ac:dyDescent="0.25">
      <c r="C173" s="408" t="s">
        <v>64</v>
      </c>
      <c r="D173" s="409">
        <f>IFERROR('DIR1'!AO135,"")</f>
        <v>0.14285714285714285</v>
      </c>
      <c r="E173" s="409">
        <f>IFERROR('DIR1'!AP135,"")</f>
        <v>1.2857142857142856</v>
      </c>
      <c r="F173" s="409">
        <f>IFERROR('DIR1'!AQ135,"")</f>
        <v>0.2857142857142857</v>
      </c>
      <c r="G173" s="409">
        <f>IFERROR('DIR1'!AR135,"")</f>
        <v>0</v>
      </c>
      <c r="H173" s="409">
        <f>IFERROR('DIR1'!AS135,"")</f>
        <v>0</v>
      </c>
      <c r="I173" s="410">
        <f t="shared" si="1"/>
        <v>1.714285714285714</v>
      </c>
      <c r="J173" s="345"/>
      <c r="K173" s="411" t="s">
        <v>64</v>
      </c>
      <c r="L173" s="412">
        <f>IFERROR('DIR2'!AO135,"")</f>
        <v>0</v>
      </c>
      <c r="M173" s="412">
        <f>IFERROR('DIR2'!AP135,"")</f>
        <v>0.14285714285714285</v>
      </c>
      <c r="N173" s="412">
        <f>IFERROR('DIR2'!AQ135,"")</f>
        <v>0.14285714285714285</v>
      </c>
      <c r="O173" s="412">
        <f>IFERROR('DIR2'!AR135,"")</f>
        <v>0</v>
      </c>
      <c r="P173" s="412">
        <f>IFERROR('DIR2'!AS135,"")</f>
        <v>0</v>
      </c>
      <c r="Q173" s="413">
        <f t="shared" si="2"/>
        <v>0.2857142857142857</v>
      </c>
    </row>
    <row r="174" spans="3:17" x14ac:dyDescent="0.25">
      <c r="C174" s="408" t="s">
        <v>66</v>
      </c>
      <c r="D174" s="409">
        <f>IFERROR('DIR1'!AO136,"")</f>
        <v>0</v>
      </c>
      <c r="E174" s="409">
        <f>IFERROR('DIR1'!AP136,"")</f>
        <v>0.8571428571428571</v>
      </c>
      <c r="F174" s="409">
        <f>IFERROR('DIR1'!AQ136,"")</f>
        <v>0.14285714285714285</v>
      </c>
      <c r="G174" s="409">
        <f>IFERROR('DIR1'!AR136,"")</f>
        <v>0</v>
      </c>
      <c r="H174" s="409">
        <f>IFERROR('DIR1'!AS136,"")</f>
        <v>0</v>
      </c>
      <c r="I174" s="410">
        <f t="shared" si="1"/>
        <v>1</v>
      </c>
      <c r="J174" s="345"/>
      <c r="K174" s="411" t="s">
        <v>66</v>
      </c>
      <c r="L174" s="412">
        <f>IFERROR('DIR2'!AO136,"")</f>
        <v>0</v>
      </c>
      <c r="M174" s="412">
        <f>IFERROR('DIR2'!AP136,"")</f>
        <v>0.2857142857142857</v>
      </c>
      <c r="N174" s="412">
        <f>IFERROR('DIR2'!AQ136,"")</f>
        <v>0.2857142857142857</v>
      </c>
      <c r="O174" s="412">
        <f>IFERROR('DIR2'!AR136,"")</f>
        <v>0</v>
      </c>
      <c r="P174" s="412">
        <f>IFERROR('DIR2'!AS136,"")</f>
        <v>0</v>
      </c>
      <c r="Q174" s="413">
        <f t="shared" si="2"/>
        <v>0.5714285714285714</v>
      </c>
    </row>
    <row r="175" spans="3:17" x14ac:dyDescent="0.25">
      <c r="C175" s="408" t="s">
        <v>68</v>
      </c>
      <c r="D175" s="409">
        <f>IFERROR('DIR1'!AO137,"")</f>
        <v>0</v>
      </c>
      <c r="E175" s="409">
        <f>IFERROR('DIR1'!AP137,"")</f>
        <v>0.14285714285714285</v>
      </c>
      <c r="F175" s="409">
        <f>IFERROR('DIR1'!AQ137,"")</f>
        <v>0</v>
      </c>
      <c r="G175" s="409">
        <f>IFERROR('DIR1'!AR137,"")</f>
        <v>0</v>
      </c>
      <c r="H175" s="409">
        <f>IFERROR('DIR1'!AS137,"")</f>
        <v>0</v>
      </c>
      <c r="I175" s="410">
        <f t="shared" si="1"/>
        <v>0.14285714285714285</v>
      </c>
      <c r="J175" s="345"/>
      <c r="K175" s="408" t="s">
        <v>68</v>
      </c>
      <c r="L175" s="409">
        <f>IFERROR('DIR2'!AO137,"")</f>
        <v>0</v>
      </c>
      <c r="M175" s="409">
        <f>IFERROR('DIR2'!AP137,"")</f>
        <v>0</v>
      </c>
      <c r="N175" s="409">
        <f>IFERROR('DIR2'!AQ137,"")</f>
        <v>0</v>
      </c>
      <c r="O175" s="409">
        <f>IFERROR('DIR2'!AR137,"")</f>
        <v>0</v>
      </c>
      <c r="P175" s="409">
        <f>IFERROR('DIR2'!AS137,"")</f>
        <v>0</v>
      </c>
      <c r="Q175" s="410">
        <f t="shared" si="2"/>
        <v>0</v>
      </c>
    </row>
    <row r="176" spans="3:17" x14ac:dyDescent="0.25">
      <c r="C176" s="430" t="s">
        <v>70</v>
      </c>
      <c r="D176" s="431">
        <f>IFERROR('DIR1'!AO138,"")</f>
        <v>0</v>
      </c>
      <c r="E176" s="431">
        <f>IFERROR('DIR1'!AP138,"")</f>
        <v>0</v>
      </c>
      <c r="F176" s="431">
        <f>IFERROR('DIR1'!AQ138,"")</f>
        <v>0</v>
      </c>
      <c r="G176" s="431">
        <f>IFERROR('DIR1'!AR138,"")</f>
        <v>0</v>
      </c>
      <c r="H176" s="431">
        <f>IFERROR('DIR1'!AS138,"")</f>
        <v>0</v>
      </c>
      <c r="I176" s="432">
        <f t="shared" si="1"/>
        <v>0</v>
      </c>
      <c r="J176" s="345"/>
      <c r="K176" s="430" t="s">
        <v>70</v>
      </c>
      <c r="L176" s="431">
        <f>IFERROR('DIR2'!AO138,"")</f>
        <v>0</v>
      </c>
      <c r="M176" s="431">
        <f>IFERROR('DIR2'!AP138,"")</f>
        <v>0.14285714285714285</v>
      </c>
      <c r="N176" s="431">
        <f>IFERROR('DIR2'!AQ138,"")</f>
        <v>0</v>
      </c>
      <c r="O176" s="431">
        <f>IFERROR('DIR2'!AR138,"")</f>
        <v>0</v>
      </c>
      <c r="P176" s="431">
        <f>IFERROR('DIR2'!AS138,"")</f>
        <v>0</v>
      </c>
      <c r="Q176" s="432">
        <f t="shared" si="2"/>
        <v>0.14285714285714285</v>
      </c>
    </row>
    <row r="177" spans="3:18" x14ac:dyDescent="0.25">
      <c r="C177" s="433" t="s">
        <v>161</v>
      </c>
      <c r="D177" s="434">
        <f>SUM(D160:D171)</f>
        <v>1.2857142857142856</v>
      </c>
      <c r="E177" s="434">
        <f>SUMIF(E160:E171,"&lt;&gt;#DIV/0!")</f>
        <v>47.714285714285708</v>
      </c>
      <c r="F177" s="434">
        <f>SUMIF(F160:F171,"&lt;&gt;#DIV/0!")</f>
        <v>2.714285714285714</v>
      </c>
      <c r="G177" s="434">
        <f>SUMIF(G160:G171,"&lt;&gt;#DIV/0!")</f>
        <v>0</v>
      </c>
      <c r="H177" s="434">
        <f>SUMIF(H160:H171,"&lt;&gt;#DIV/0!")</f>
        <v>0.14285714285714285</v>
      </c>
      <c r="I177" s="434">
        <f>SUMIF(I160:I171,"&lt;&gt;#DIV/0!")</f>
        <v>51.857142857142854</v>
      </c>
      <c r="J177" s="345"/>
      <c r="K177" s="433" t="s">
        <v>161</v>
      </c>
      <c r="L177" s="434">
        <f>SUM(L160:L171)</f>
        <v>1.4285714285714284</v>
      </c>
      <c r="M177" s="434">
        <f t="shared" ref="M177:O177" si="3">SUM(M160:M171)</f>
        <v>47.142857142857139</v>
      </c>
      <c r="N177" s="434">
        <f t="shared" si="3"/>
        <v>1.714285714285714</v>
      </c>
      <c r="O177" s="434">
        <f t="shared" si="3"/>
        <v>0</v>
      </c>
      <c r="P177" s="434">
        <f>SUM(P160:P171)</f>
        <v>0</v>
      </c>
      <c r="Q177" s="434">
        <f>SUMIF(Q160:Q171,"&lt;&gt;#DIV/0!")</f>
        <v>50.285714285714292</v>
      </c>
    </row>
    <row r="178" spans="3:18" x14ac:dyDescent="0.25">
      <c r="C178" s="516" t="s">
        <v>162</v>
      </c>
      <c r="D178" s="517">
        <f>SUM(D153:D176)</f>
        <v>1.5714285714285712</v>
      </c>
      <c r="E178" s="517">
        <f>SUMIF(E153:E176,"&lt;&gt;#DIV/0!")</f>
        <v>51.999999999999993</v>
      </c>
      <c r="F178" s="517">
        <f>SUMIF(F153:F176,"&lt;&gt;#DIV/0!")</f>
        <v>3.2857142857142851</v>
      </c>
      <c r="G178" s="517">
        <f>SUMIF(G153:G176,"&lt;&gt;#DIV/0!")</f>
        <v>0</v>
      </c>
      <c r="H178" s="517">
        <f>SUMIF(H153:H176,"&lt;&gt;#DIV/0!")</f>
        <v>0.14285714285714285</v>
      </c>
      <c r="I178" s="517">
        <f>SUMIF(I153:I176,"&lt;&gt;#DIV/0!")</f>
        <v>57</v>
      </c>
      <c r="J178" s="345"/>
      <c r="K178" s="521" t="s">
        <v>162</v>
      </c>
      <c r="L178" s="522">
        <f>SUM(L153:L176)</f>
        <v>1.5714285714285712</v>
      </c>
      <c r="M178" s="522">
        <f t="shared" ref="M178:P178" si="4">SUM(M153:M176)</f>
        <v>51.714285714285715</v>
      </c>
      <c r="N178" s="522">
        <f t="shared" si="4"/>
        <v>2.2857142857142851</v>
      </c>
      <c r="O178" s="522">
        <f t="shared" si="4"/>
        <v>0</v>
      </c>
      <c r="P178" s="522">
        <f t="shared" si="4"/>
        <v>0</v>
      </c>
      <c r="Q178" s="522">
        <f>SUMIF(Q153:Q176,"&lt;&gt;#DIV/0!")</f>
        <v>55.571428571428577</v>
      </c>
    </row>
    <row r="179" spans="3:18" x14ac:dyDescent="0.25">
      <c r="C179" s="435"/>
      <c r="D179" s="436">
        <f>IF($I$178&lt;&gt;0,D178/$I$178,0)</f>
        <v>2.7568922305764406E-2</v>
      </c>
      <c r="E179" s="436">
        <f>IF($I$178&lt;&gt;0,E178/$I$178,0)</f>
        <v>0.9122807017543858</v>
      </c>
      <c r="F179" s="436">
        <f>IF($I$178&lt;&gt;0,F178/$I$178,0)</f>
        <v>5.7644110275689213E-2</v>
      </c>
      <c r="G179" s="436">
        <f>IF($I$178&lt;&gt;0,G178/$I$178,0)</f>
        <v>0</v>
      </c>
      <c r="H179" s="436">
        <f>IF($I$178&lt;&gt;0,H178/$I$178,0)</f>
        <v>2.5062656641604009E-3</v>
      </c>
      <c r="I179" s="437"/>
      <c r="J179" s="345"/>
      <c r="K179" s="435"/>
      <c r="L179" s="438">
        <f>IF($Q$178&lt;&gt;0,L178/$Q$178,0)</f>
        <v>2.827763496143958E-2</v>
      </c>
      <c r="M179" s="438">
        <f>IF($Q$178&lt;&gt;0,M178/$Q$178,0)</f>
        <v>0.93059125964010281</v>
      </c>
      <c r="N179" s="438">
        <f>IF($Q$178&lt;&gt;0,N178/$Q$178,0)</f>
        <v>4.1131105398457567E-2</v>
      </c>
      <c r="O179" s="438">
        <f>IF($Q$178&lt;&gt;0,O178/$Q$178,0)</f>
        <v>0</v>
      </c>
      <c r="P179" s="438">
        <f>IF($Q$178&lt;&gt;0,P178/$Q$178,0)</f>
        <v>0</v>
      </c>
      <c r="Q179" s="437"/>
    </row>
    <row r="180" spans="3:18" x14ac:dyDescent="0.25">
      <c r="C180" s="345"/>
      <c r="D180" s="345"/>
      <c r="E180" s="345"/>
      <c r="F180" s="345"/>
      <c r="G180" s="345"/>
      <c r="H180" s="345"/>
      <c r="I180" s="345"/>
      <c r="J180" s="345"/>
      <c r="K180" s="345"/>
      <c r="L180" s="345"/>
      <c r="M180" s="345"/>
      <c r="N180" s="345"/>
      <c r="O180" s="345"/>
      <c r="P180" s="345"/>
      <c r="Q180" s="345"/>
    </row>
    <row r="181" spans="3:18" ht="50.1" customHeight="1" x14ac:dyDescent="0.25">
      <c r="C181" s="568" t="str">
        <f>"Average daily "&amp;LOWER(config!CI5)&amp;" and "&amp;LOWER(config!CI6)&amp;" volumes by class (condensed to the AQMA scheme), including 12hr totals for 0700-1900 and overall average percentages. Calculated from all available data over "&amp;config!AC13&amp;" days."</f>
        <v>Average daily northbound and southbound volumes by class (condensed to the AQMA scheme), including 12hr totals for 0700-1900 and overall average percentages. Calculated from all available data over 7 days.</v>
      </c>
      <c r="D181" s="568"/>
      <c r="E181" s="568"/>
      <c r="F181" s="568"/>
      <c r="G181" s="568"/>
      <c r="H181" s="568"/>
      <c r="I181" s="568"/>
      <c r="J181" s="568"/>
      <c r="K181" s="568"/>
      <c r="L181" s="568"/>
      <c r="M181" s="568"/>
      <c r="N181" s="568"/>
      <c r="O181" s="568"/>
      <c r="P181" s="568"/>
      <c r="Q181" s="568"/>
    </row>
    <row r="182" spans="3:18" ht="50.25" customHeight="1" x14ac:dyDescent="0.4">
      <c r="C182" s="383" t="s">
        <v>275</v>
      </c>
      <c r="D182" s="395"/>
      <c r="E182" s="395"/>
      <c r="F182" s="395"/>
      <c r="G182" s="395"/>
      <c r="H182" s="395"/>
      <c r="I182" s="395"/>
      <c r="J182" s="403"/>
      <c r="K182" s="403"/>
      <c r="L182" s="403"/>
      <c r="M182" s="403"/>
      <c r="N182" s="403"/>
      <c r="O182" s="403"/>
      <c r="P182" s="403"/>
      <c r="Q182" s="403"/>
      <c r="R182" s="140"/>
    </row>
    <row r="183" spans="3:18" ht="15" customHeight="1" x14ac:dyDescent="0.25">
      <c r="C183" s="404"/>
      <c r="D183" s="404"/>
      <c r="E183" s="404"/>
      <c r="F183" s="404"/>
      <c r="G183" s="404"/>
      <c r="H183" s="404"/>
      <c r="I183" s="404"/>
      <c r="J183" s="404"/>
      <c r="K183" s="404"/>
      <c r="L183" s="404"/>
      <c r="M183" s="404"/>
      <c r="N183" s="404"/>
      <c r="O183" s="404"/>
      <c r="P183" s="404"/>
      <c r="Q183" s="404"/>
    </row>
    <row r="184" spans="3:18" ht="15" customHeight="1" x14ac:dyDescent="0.25">
      <c r="C184" s="404"/>
      <c r="D184" s="404"/>
      <c r="E184" s="404"/>
      <c r="F184" s="404"/>
      <c r="G184" s="404"/>
      <c r="H184" s="404"/>
      <c r="I184" s="404"/>
      <c r="J184" s="404"/>
      <c r="K184" s="568" t="s">
        <v>278</v>
      </c>
      <c r="L184" s="568"/>
      <c r="M184" s="568"/>
      <c r="N184" s="568"/>
      <c r="O184" s="568"/>
      <c r="P184" s="568"/>
      <c r="Q184" s="568"/>
    </row>
    <row r="185" spans="3:18" ht="15" customHeight="1" x14ac:dyDescent="0.25">
      <c r="C185" s="404"/>
      <c r="D185" s="404"/>
      <c r="E185" s="404"/>
      <c r="F185" s="404"/>
      <c r="G185" s="404"/>
      <c r="H185" s="404"/>
      <c r="I185" s="404"/>
      <c r="J185" s="404"/>
      <c r="K185" s="568"/>
      <c r="L185" s="568"/>
      <c r="M185" s="568"/>
      <c r="N185" s="568"/>
      <c r="O185" s="568"/>
      <c r="P185" s="568"/>
      <c r="Q185" s="568"/>
    </row>
    <row r="186" spans="3:18" ht="15" customHeight="1" x14ac:dyDescent="0.25">
      <c r="C186" s="404"/>
      <c r="D186" s="404"/>
      <c r="E186" s="404"/>
      <c r="F186" s="404"/>
      <c r="G186" s="404"/>
      <c r="H186" s="404"/>
      <c r="I186" s="404"/>
      <c r="J186" s="404"/>
      <c r="K186" s="568"/>
      <c r="L186" s="568"/>
      <c r="M186" s="568"/>
      <c r="N186" s="568"/>
      <c r="O186" s="568"/>
      <c r="P186" s="568"/>
      <c r="Q186" s="568"/>
    </row>
    <row r="187" spans="3:18" ht="15" customHeight="1" x14ac:dyDescent="0.25">
      <c r="C187" s="404"/>
      <c r="D187" s="404"/>
      <c r="E187" s="404"/>
      <c r="F187" s="404"/>
      <c r="G187" s="404"/>
      <c r="H187" s="404"/>
      <c r="I187" s="404"/>
      <c r="J187" s="404"/>
      <c r="K187" s="568"/>
      <c r="L187" s="568"/>
      <c r="M187" s="568"/>
      <c r="N187" s="568"/>
      <c r="O187" s="568"/>
      <c r="P187" s="568"/>
      <c r="Q187" s="568"/>
    </row>
    <row r="188" spans="3:18" ht="15" customHeight="1" x14ac:dyDescent="0.25">
      <c r="C188" s="404"/>
      <c r="D188" s="404"/>
      <c r="E188" s="404"/>
      <c r="F188" s="404"/>
      <c r="G188" s="404"/>
      <c r="H188" s="404"/>
      <c r="I188" s="404"/>
      <c r="J188" s="404"/>
      <c r="K188" s="568"/>
      <c r="L188" s="568"/>
      <c r="M188" s="568"/>
      <c r="N188" s="568"/>
      <c r="O188" s="568"/>
      <c r="P188" s="568"/>
      <c r="Q188" s="568"/>
    </row>
    <row r="189" spans="3:18" ht="15" customHeight="1" x14ac:dyDescent="0.25">
      <c r="C189" s="404"/>
      <c r="D189" s="404"/>
      <c r="E189" s="404"/>
      <c r="F189" s="404"/>
      <c r="G189" s="404"/>
      <c r="H189" s="404"/>
      <c r="I189" s="404"/>
      <c r="J189" s="404"/>
      <c r="K189" s="568"/>
      <c r="L189" s="568"/>
      <c r="M189" s="568"/>
      <c r="N189" s="568"/>
      <c r="O189" s="568"/>
      <c r="P189" s="568"/>
      <c r="Q189" s="568"/>
    </row>
    <row r="190" spans="3:18" ht="15" customHeight="1" x14ac:dyDescent="0.25">
      <c r="C190" s="404"/>
      <c r="D190" s="404"/>
      <c r="E190" s="404"/>
      <c r="F190" s="404"/>
      <c r="G190" s="404"/>
      <c r="H190" s="404"/>
      <c r="I190" s="404"/>
      <c r="J190" s="404"/>
      <c r="K190" s="568"/>
      <c r="L190" s="568"/>
      <c r="M190" s="568"/>
      <c r="N190" s="568"/>
      <c r="O190" s="568"/>
      <c r="P190" s="568"/>
      <c r="Q190" s="568"/>
    </row>
    <row r="191" spans="3:18" ht="15" customHeight="1" x14ac:dyDescent="0.25">
      <c r="C191" s="404"/>
      <c r="D191" s="404"/>
      <c r="E191" s="404"/>
      <c r="F191" s="404"/>
      <c r="G191" s="404"/>
      <c r="H191" s="404"/>
      <c r="I191" s="404"/>
      <c r="J191" s="404"/>
      <c r="K191" s="568"/>
      <c r="L191" s="568"/>
      <c r="M191" s="568"/>
      <c r="N191" s="568"/>
      <c r="O191" s="568"/>
      <c r="P191" s="568"/>
      <c r="Q191" s="568"/>
    </row>
    <row r="192" spans="3:18" ht="15" customHeight="1" x14ac:dyDescent="0.25">
      <c r="C192" s="404"/>
      <c r="D192" s="404"/>
      <c r="E192" s="404"/>
      <c r="F192" s="404"/>
      <c r="G192" s="404"/>
      <c r="H192" s="404"/>
      <c r="I192" s="404"/>
      <c r="J192" s="404"/>
      <c r="K192" s="568"/>
      <c r="L192" s="568"/>
      <c r="M192" s="568"/>
      <c r="N192" s="568"/>
      <c r="O192" s="568"/>
      <c r="P192" s="568"/>
      <c r="Q192" s="568"/>
    </row>
    <row r="193" spans="3:17" ht="15" customHeight="1" x14ac:dyDescent="0.25">
      <c r="C193" s="404"/>
      <c r="D193" s="404"/>
      <c r="E193" s="404"/>
      <c r="F193" s="404"/>
      <c r="G193" s="404"/>
      <c r="H193" s="404"/>
      <c r="I193" s="404"/>
      <c r="J193" s="404"/>
      <c r="K193" s="568"/>
      <c r="L193" s="568"/>
      <c r="M193" s="568"/>
      <c r="N193" s="568"/>
      <c r="O193" s="568"/>
      <c r="P193" s="568"/>
      <c r="Q193" s="568"/>
    </row>
    <row r="194" spans="3:17" ht="15" customHeight="1" x14ac:dyDescent="0.25">
      <c r="C194" s="404"/>
      <c r="D194" s="404"/>
      <c r="E194" s="404"/>
      <c r="F194" s="404"/>
      <c r="G194" s="404"/>
      <c r="H194" s="404"/>
      <c r="I194" s="404"/>
      <c r="J194" s="404"/>
      <c r="K194" s="568"/>
      <c r="L194" s="568"/>
      <c r="M194" s="568"/>
      <c r="N194" s="568"/>
      <c r="O194" s="568"/>
      <c r="P194" s="568"/>
      <c r="Q194" s="568"/>
    </row>
    <row r="195" spans="3:17" ht="15" customHeight="1" x14ac:dyDescent="0.25">
      <c r="C195" s="404"/>
      <c r="D195" s="404"/>
      <c r="E195" s="404"/>
      <c r="F195" s="404"/>
      <c r="G195" s="404"/>
      <c r="H195" s="404"/>
      <c r="I195" s="404"/>
      <c r="J195" s="404"/>
      <c r="K195" s="568"/>
      <c r="L195" s="568"/>
      <c r="M195" s="568"/>
      <c r="N195" s="568"/>
      <c r="O195" s="568"/>
      <c r="P195" s="568"/>
      <c r="Q195" s="568"/>
    </row>
    <row r="196" spans="3:17" ht="15" customHeight="1" x14ac:dyDescent="0.25">
      <c r="C196" s="404"/>
      <c r="D196" s="404"/>
      <c r="E196" s="404"/>
      <c r="F196" s="404"/>
      <c r="G196" s="404"/>
      <c r="H196" s="404"/>
      <c r="I196" s="404"/>
      <c r="J196" s="404"/>
      <c r="K196" s="404"/>
      <c r="L196" s="404"/>
      <c r="M196" s="404"/>
      <c r="N196" s="404"/>
      <c r="O196" s="404"/>
      <c r="P196" s="404"/>
      <c r="Q196" s="404"/>
    </row>
    <row r="197" spans="3:17" ht="20.100000000000001" customHeight="1" x14ac:dyDescent="0.25">
      <c r="C197" s="404"/>
      <c r="D197" s="404"/>
      <c r="E197" s="404"/>
      <c r="F197" s="404"/>
      <c r="G197" s="404"/>
      <c r="H197" s="404"/>
      <c r="I197" s="404"/>
      <c r="J197" s="404"/>
      <c r="K197" s="404"/>
      <c r="L197" s="595" t="str">
        <f ca="1">L130</f>
        <v>32600-001</v>
      </c>
      <c r="M197" s="595"/>
      <c r="N197" s="595"/>
      <c r="O197" s="595"/>
      <c r="P197" s="595"/>
      <c r="Q197" s="595"/>
    </row>
    <row r="198" spans="3:17" ht="44.25" customHeight="1" x14ac:dyDescent="0.4">
      <c r="C198" s="383" t="s">
        <v>216</v>
      </c>
      <c r="D198" s="355"/>
      <c r="E198" s="355"/>
      <c r="F198" s="355"/>
      <c r="G198" s="355"/>
      <c r="H198" s="355"/>
      <c r="I198" s="355"/>
      <c r="J198" s="356"/>
      <c r="K198" s="356"/>
      <c r="L198" s="356"/>
      <c r="M198" s="356"/>
      <c r="N198" s="345"/>
      <c r="O198" s="345"/>
      <c r="P198" s="345"/>
      <c r="Q198" s="345"/>
    </row>
    <row r="199" spans="3:17" ht="25.5" customHeight="1" x14ac:dyDescent="0.25">
      <c r="C199" s="439" t="s">
        <v>206</v>
      </c>
      <c r="D199" s="345"/>
      <c r="E199" s="356"/>
      <c r="F199" s="356"/>
      <c r="G199" s="356"/>
      <c r="H199" s="356"/>
      <c r="I199" s="356"/>
      <c r="J199" s="356"/>
      <c r="K199" s="439" t="s">
        <v>195</v>
      </c>
      <c r="L199" s="345"/>
      <c r="M199" s="345"/>
      <c r="N199" s="345"/>
      <c r="O199" s="345"/>
      <c r="P199" s="345"/>
      <c r="Q199" s="345"/>
    </row>
    <row r="200" spans="3:17" ht="266.25" customHeight="1" x14ac:dyDescent="0.25">
      <c r="C200" s="581" t="s">
        <v>383</v>
      </c>
      <c r="D200" s="581"/>
      <c r="E200" s="581"/>
      <c r="F200" s="581"/>
      <c r="G200" s="581"/>
      <c r="H200" s="581"/>
      <c r="I200" s="581"/>
      <c r="J200" s="356"/>
      <c r="K200" s="568" t="s">
        <v>425</v>
      </c>
      <c r="L200" s="568"/>
      <c r="M200" s="568"/>
      <c r="N200" s="568"/>
      <c r="O200" s="568"/>
      <c r="P200" s="568"/>
      <c r="Q200" s="568"/>
    </row>
    <row r="201" spans="3:17" ht="15" customHeight="1" x14ac:dyDescent="0.25">
      <c r="C201" s="388"/>
      <c r="D201" s="388"/>
      <c r="E201" s="388"/>
      <c r="F201" s="388"/>
      <c r="G201" s="388"/>
      <c r="H201" s="388"/>
      <c r="I201" s="388"/>
      <c r="J201" s="356"/>
      <c r="K201" s="388"/>
      <c r="L201" s="388"/>
      <c r="M201" s="388"/>
      <c r="N201" s="388"/>
      <c r="O201" s="388"/>
      <c r="P201" s="388"/>
      <c r="Q201" s="388"/>
    </row>
    <row r="202" spans="3:17" ht="25.5" customHeight="1" x14ac:dyDescent="0.25">
      <c r="C202" s="344" t="s">
        <v>194</v>
      </c>
      <c r="D202" s="345"/>
      <c r="E202" s="345"/>
      <c r="F202" s="345"/>
      <c r="G202" s="345"/>
      <c r="H202" s="345"/>
      <c r="I202" s="345"/>
      <c r="J202" s="345"/>
      <c r="K202" s="344" t="s">
        <v>196</v>
      </c>
      <c r="L202" s="345"/>
      <c r="M202" s="345"/>
      <c r="N202" s="345"/>
      <c r="O202" s="345"/>
      <c r="P202" s="345"/>
      <c r="Q202" s="345"/>
    </row>
    <row r="203" spans="3:17" ht="90" customHeight="1" x14ac:dyDescent="0.25">
      <c r="C203" s="614" t="s">
        <v>426</v>
      </c>
      <c r="D203" s="614"/>
      <c r="E203" s="614"/>
      <c r="F203" s="614"/>
      <c r="G203" s="614"/>
      <c r="H203" s="614"/>
      <c r="I203" s="614"/>
      <c r="J203" s="384"/>
      <c r="K203" s="581" t="s">
        <v>417</v>
      </c>
      <c r="L203" s="581"/>
      <c r="M203" s="581"/>
      <c r="N203" s="581"/>
      <c r="O203" s="581"/>
      <c r="P203" s="581"/>
      <c r="Q203" s="581"/>
    </row>
    <row r="204" spans="3:17" ht="25.5" customHeight="1" x14ac:dyDescent="0.25">
      <c r="C204" s="385" t="s">
        <v>202</v>
      </c>
      <c r="D204" s="385" t="s">
        <v>203</v>
      </c>
      <c r="E204" s="615" t="s">
        <v>160</v>
      </c>
      <c r="F204" s="616"/>
      <c r="G204" s="617"/>
      <c r="H204" s="386" t="s">
        <v>204</v>
      </c>
      <c r="I204" s="387" t="s">
        <v>267</v>
      </c>
      <c r="J204" s="524"/>
      <c r="K204" s="525"/>
      <c r="L204" s="388"/>
      <c r="M204" s="344" t="s">
        <v>201</v>
      </c>
      <c r="N204" s="388"/>
      <c r="O204" s="388"/>
      <c r="P204" s="388"/>
      <c r="Q204" s="388"/>
    </row>
    <row r="205" spans="3:17" ht="25.5" customHeight="1" x14ac:dyDescent="0.25">
      <c r="C205" s="389">
        <v>1</v>
      </c>
      <c r="D205" s="389" t="s">
        <v>176</v>
      </c>
      <c r="E205" s="605" t="s">
        <v>177</v>
      </c>
      <c r="F205" s="606"/>
      <c r="G205" s="607"/>
      <c r="H205" s="608" t="s">
        <v>198</v>
      </c>
      <c r="I205" s="440" t="s">
        <v>268</v>
      </c>
      <c r="J205" s="526"/>
      <c r="K205" s="393"/>
      <c r="L205" s="388"/>
      <c r="M205" s="581" t="s">
        <v>384</v>
      </c>
      <c r="N205" s="581"/>
      <c r="O205" s="581"/>
      <c r="P205" s="581"/>
      <c r="Q205" s="581"/>
    </row>
    <row r="206" spans="3:17" ht="26.1" customHeight="1" x14ac:dyDescent="0.25">
      <c r="C206" s="390">
        <v>2</v>
      </c>
      <c r="D206" s="390" t="s">
        <v>178</v>
      </c>
      <c r="E206" s="605" t="s">
        <v>205</v>
      </c>
      <c r="F206" s="606"/>
      <c r="G206" s="607"/>
      <c r="H206" s="609"/>
      <c r="I206" s="618" t="s">
        <v>272</v>
      </c>
      <c r="J206" s="602"/>
      <c r="K206" s="604"/>
      <c r="L206" s="345"/>
      <c r="M206" s="581"/>
      <c r="N206" s="581"/>
      <c r="O206" s="581"/>
      <c r="P206" s="581"/>
      <c r="Q206" s="581"/>
    </row>
    <row r="207" spans="3:17" ht="26.1" customHeight="1" x14ac:dyDescent="0.25">
      <c r="C207" s="390">
        <v>3</v>
      </c>
      <c r="D207" s="390" t="s">
        <v>179</v>
      </c>
      <c r="E207" s="605" t="s">
        <v>180</v>
      </c>
      <c r="F207" s="606"/>
      <c r="G207" s="607"/>
      <c r="H207" s="608" t="s">
        <v>199</v>
      </c>
      <c r="I207" s="619"/>
      <c r="J207" s="602"/>
      <c r="K207" s="604"/>
      <c r="L207" s="345"/>
      <c r="M207" s="581"/>
      <c r="N207" s="581"/>
      <c r="O207" s="581"/>
      <c r="P207" s="581"/>
      <c r="Q207" s="581"/>
    </row>
    <row r="208" spans="3:17" ht="26.1" customHeight="1" x14ac:dyDescent="0.25">
      <c r="C208" s="390">
        <v>4</v>
      </c>
      <c r="D208" s="390" t="s">
        <v>181</v>
      </c>
      <c r="E208" s="605" t="s">
        <v>182</v>
      </c>
      <c r="F208" s="606"/>
      <c r="G208" s="607"/>
      <c r="H208" s="610"/>
      <c r="I208" s="440" t="s">
        <v>273</v>
      </c>
      <c r="J208" s="602"/>
      <c r="K208" s="392"/>
      <c r="L208" s="345"/>
      <c r="M208" s="581"/>
      <c r="N208" s="581"/>
      <c r="O208" s="581"/>
      <c r="P208" s="581"/>
      <c r="Q208" s="581"/>
    </row>
    <row r="209" spans="3:17" ht="26.1" customHeight="1" x14ac:dyDescent="0.25">
      <c r="C209" s="390">
        <v>5</v>
      </c>
      <c r="D209" s="390" t="s">
        <v>183</v>
      </c>
      <c r="E209" s="605" t="s">
        <v>184</v>
      </c>
      <c r="F209" s="606"/>
      <c r="G209" s="607"/>
      <c r="H209" s="610"/>
      <c r="I209" s="440" t="s">
        <v>269</v>
      </c>
      <c r="J209" s="602"/>
      <c r="K209" s="392"/>
      <c r="L209" s="345"/>
      <c r="M209" s="581"/>
      <c r="N209" s="581"/>
      <c r="O209" s="581"/>
      <c r="P209" s="581"/>
      <c r="Q209" s="581"/>
    </row>
    <row r="210" spans="3:17" ht="26.1" customHeight="1" x14ac:dyDescent="0.25">
      <c r="C210" s="390">
        <v>6</v>
      </c>
      <c r="D210" s="390" t="s">
        <v>185</v>
      </c>
      <c r="E210" s="605" t="s">
        <v>186</v>
      </c>
      <c r="F210" s="606"/>
      <c r="G210" s="607"/>
      <c r="H210" s="609"/>
      <c r="I210" s="618" t="s">
        <v>270</v>
      </c>
      <c r="J210" s="527"/>
      <c r="K210" s="393"/>
      <c r="L210" s="345"/>
      <c r="M210" s="581"/>
      <c r="N210" s="581"/>
      <c r="O210" s="581"/>
      <c r="P210" s="581"/>
      <c r="Q210" s="581"/>
    </row>
    <row r="211" spans="3:17" ht="26.1" customHeight="1" x14ac:dyDescent="0.25">
      <c r="C211" s="390">
        <v>7</v>
      </c>
      <c r="D211" s="390" t="s">
        <v>187</v>
      </c>
      <c r="E211" s="605" t="s">
        <v>188</v>
      </c>
      <c r="F211" s="606"/>
      <c r="G211" s="607"/>
      <c r="H211" s="608" t="s">
        <v>200</v>
      </c>
      <c r="I211" s="622"/>
      <c r="J211" s="602"/>
      <c r="K211" s="603"/>
      <c r="L211" s="345"/>
      <c r="M211" s="581"/>
      <c r="N211" s="581"/>
      <c r="O211" s="581"/>
      <c r="P211" s="581"/>
      <c r="Q211" s="581"/>
    </row>
    <row r="212" spans="3:17" ht="26.1" customHeight="1" x14ac:dyDescent="0.25">
      <c r="C212" s="390">
        <v>8</v>
      </c>
      <c r="D212" s="390" t="s">
        <v>189</v>
      </c>
      <c r="E212" s="605" t="s">
        <v>190</v>
      </c>
      <c r="F212" s="606"/>
      <c r="G212" s="607"/>
      <c r="H212" s="610"/>
      <c r="I212" s="622"/>
      <c r="J212" s="602"/>
      <c r="K212" s="603"/>
      <c r="L212" s="345"/>
      <c r="M212" s="439" t="s">
        <v>197</v>
      </c>
      <c r="N212" s="384"/>
      <c r="O212" s="384"/>
      <c r="P212" s="384"/>
      <c r="Q212" s="384"/>
    </row>
    <row r="213" spans="3:17" ht="26.1" customHeight="1" x14ac:dyDescent="0.25">
      <c r="C213" s="390">
        <v>9</v>
      </c>
      <c r="D213" s="390" t="s">
        <v>191</v>
      </c>
      <c r="E213" s="605" t="s">
        <v>192</v>
      </c>
      <c r="F213" s="606"/>
      <c r="G213" s="607"/>
      <c r="H213" s="610"/>
      <c r="I213" s="622"/>
      <c r="J213" s="602"/>
      <c r="K213" s="603"/>
      <c r="L213" s="345"/>
      <c r="M213" s="568" t="s">
        <v>427</v>
      </c>
      <c r="N213" s="568"/>
      <c r="O213" s="568"/>
      <c r="P213" s="568"/>
      <c r="Q213" s="568"/>
    </row>
    <row r="214" spans="3:17" ht="26.1" customHeight="1" x14ac:dyDescent="0.25">
      <c r="C214" s="390">
        <v>10</v>
      </c>
      <c r="D214" s="390" t="s">
        <v>193</v>
      </c>
      <c r="E214" s="605" t="s">
        <v>152</v>
      </c>
      <c r="F214" s="606"/>
      <c r="G214" s="607"/>
      <c r="H214" s="609"/>
      <c r="I214" s="619"/>
      <c r="J214" s="602"/>
      <c r="K214" s="603"/>
      <c r="L214" s="345"/>
      <c r="M214" s="568"/>
      <c r="N214" s="568"/>
      <c r="O214" s="568"/>
      <c r="P214" s="568"/>
      <c r="Q214" s="568"/>
    </row>
    <row r="215" spans="3:17" ht="26.1" customHeight="1" x14ac:dyDescent="0.25">
      <c r="C215" s="391"/>
      <c r="D215" s="391"/>
      <c r="E215" s="391"/>
      <c r="F215" s="391"/>
      <c r="G215" s="391"/>
      <c r="H215" s="391"/>
      <c r="I215" s="391"/>
      <c r="J215" s="392"/>
      <c r="K215" s="393"/>
      <c r="L215" s="345"/>
      <c r="M215" s="568"/>
      <c r="N215" s="568"/>
      <c r="O215" s="568"/>
      <c r="P215" s="568"/>
      <c r="Q215" s="568"/>
    </row>
    <row r="216" spans="3:17" ht="26.1" customHeight="1" x14ac:dyDescent="0.25">
      <c r="C216" s="441" t="s">
        <v>164</v>
      </c>
      <c r="D216" s="442"/>
      <c r="E216" s="620">
        <f ca="1">IF(config!D15="", TODAY(),config!D15)</f>
        <v>45072.439107638886</v>
      </c>
      <c r="F216" s="620"/>
      <c r="G216" s="621" t="str">
        <f>config!G3</f>
        <v>v6.0</v>
      </c>
      <c r="H216" s="621"/>
      <c r="I216" s="345"/>
      <c r="J216" s="392"/>
      <c r="K216" s="393"/>
      <c r="L216" s="345"/>
      <c r="M216" s="388"/>
      <c r="N216" s="388"/>
      <c r="O216" s="388"/>
      <c r="P216" s="388"/>
      <c r="Q216" s="388"/>
    </row>
    <row r="217" spans="3:17" ht="17.25" customHeight="1" x14ac:dyDescent="0.25">
      <c r="C217" s="613" t="str">
        <f ca="1">config!D19</f>
        <v>32600-001 Moat House Farm Ipswich. Wallow Lane. Summary Traffic Survey.xlsx</v>
      </c>
      <c r="D217" s="613"/>
      <c r="E217" s="613"/>
      <c r="F217" s="613"/>
      <c r="G217" s="613"/>
      <c r="H217" s="613"/>
      <c r="I217" s="384"/>
      <c r="J217" s="345"/>
      <c r="K217" s="345"/>
      <c r="L217" s="345"/>
      <c r="M217" s="388"/>
      <c r="N217" s="388"/>
      <c r="O217" s="388"/>
      <c r="P217" s="388"/>
      <c r="Q217" s="443"/>
    </row>
    <row r="218" spans="3:17" ht="17.25" customHeight="1" x14ac:dyDescent="0.25">
      <c r="C218" s="345"/>
      <c r="D218" s="345"/>
      <c r="E218" s="345"/>
      <c r="F218" s="345"/>
      <c r="G218" s="345"/>
      <c r="H218" s="345"/>
      <c r="I218" s="345"/>
      <c r="J218" s="345"/>
      <c r="K218" s="345"/>
      <c r="L218" s="345"/>
      <c r="M218" s="345"/>
      <c r="N218" s="345"/>
      <c r="O218" s="345"/>
      <c r="P218" s="345"/>
      <c r="Q218" s="345"/>
    </row>
    <row r="219" spans="3:17" x14ac:dyDescent="0.25">
      <c r="C219" s="345"/>
      <c r="D219" s="345"/>
      <c r="E219" s="345"/>
      <c r="F219" s="345"/>
      <c r="G219" s="345"/>
      <c r="H219" s="345"/>
      <c r="I219" s="345"/>
      <c r="J219" s="345"/>
      <c r="K219" s="345"/>
      <c r="L219" s="345"/>
      <c r="M219" s="345"/>
      <c r="N219" s="345"/>
      <c r="O219" s="345"/>
      <c r="P219" s="345"/>
      <c r="Q219" s="345"/>
    </row>
    <row r="220" spans="3:17" x14ac:dyDescent="0.25">
      <c r="C220" s="345"/>
      <c r="D220" s="345"/>
      <c r="E220" s="345"/>
      <c r="F220" s="345"/>
      <c r="G220" s="345"/>
      <c r="H220" s="345"/>
      <c r="I220" s="345"/>
      <c r="J220" s="345"/>
      <c r="K220" s="345"/>
      <c r="L220" s="345"/>
      <c r="M220" s="345"/>
      <c r="N220" s="345"/>
      <c r="O220" s="345"/>
      <c r="P220" s="345"/>
      <c r="Q220" s="345"/>
    </row>
    <row r="221" spans="3:17" x14ac:dyDescent="0.25">
      <c r="C221" s="439"/>
      <c r="D221" s="356"/>
      <c r="E221" s="356"/>
      <c r="F221" s="345"/>
      <c r="G221" s="345"/>
      <c r="H221" s="345"/>
      <c r="I221" s="345"/>
      <c r="J221" s="345"/>
      <c r="K221" s="345"/>
      <c r="L221" s="345"/>
      <c r="M221" s="345"/>
      <c r="N221" s="345"/>
      <c r="O221" s="345"/>
      <c r="P221" s="345"/>
      <c r="Q221" s="345"/>
    </row>
    <row r="222" spans="3:17" x14ac:dyDescent="0.25">
      <c r="C222" s="384"/>
      <c r="D222" s="384"/>
      <c r="E222" s="384"/>
      <c r="F222" s="384"/>
      <c r="G222" s="384"/>
      <c r="H222" s="384"/>
      <c r="I222" s="384"/>
      <c r="J222" s="345"/>
      <c r="K222" s="345"/>
      <c r="L222" s="345"/>
      <c r="M222" s="345"/>
      <c r="N222" s="345"/>
      <c r="O222" s="345"/>
      <c r="P222" s="345"/>
      <c r="Q222" s="345"/>
    </row>
    <row r="223" spans="3:17" x14ac:dyDescent="0.25">
      <c r="C223" s="345"/>
      <c r="D223" s="345"/>
      <c r="E223" s="345"/>
      <c r="F223" s="345"/>
      <c r="G223" s="345"/>
      <c r="H223" s="345"/>
      <c r="I223" s="345"/>
      <c r="J223" s="345"/>
      <c r="K223" s="345"/>
      <c r="L223" s="345"/>
      <c r="M223" s="345"/>
      <c r="N223" s="345"/>
      <c r="O223" s="345"/>
      <c r="P223" s="345"/>
      <c r="Q223" s="345"/>
    </row>
    <row r="224" spans="3:17" x14ac:dyDescent="0.25">
      <c r="C224" s="345"/>
      <c r="D224" s="345"/>
      <c r="E224" s="345"/>
      <c r="F224" s="345"/>
      <c r="G224" s="345"/>
      <c r="H224" s="345"/>
      <c r="I224" s="345"/>
      <c r="J224" s="345"/>
      <c r="K224" s="345"/>
      <c r="L224" s="345"/>
      <c r="M224" s="345"/>
      <c r="N224" s="345"/>
      <c r="O224" s="345"/>
      <c r="P224" s="345"/>
      <c r="Q224" s="345"/>
    </row>
    <row r="225" spans="3:17" x14ac:dyDescent="0.25">
      <c r="C225" s="345"/>
      <c r="D225" s="345"/>
      <c r="E225" s="345"/>
      <c r="F225" s="345"/>
      <c r="G225" s="345"/>
      <c r="H225" s="345"/>
      <c r="I225" s="345"/>
      <c r="J225" s="345"/>
      <c r="K225" s="345"/>
      <c r="L225" s="345"/>
      <c r="M225" s="345"/>
      <c r="N225" s="345"/>
      <c r="O225" s="345"/>
      <c r="P225" s="345"/>
      <c r="Q225" s="345"/>
    </row>
    <row r="226" spans="3:17" x14ac:dyDescent="0.25">
      <c r="C226" s="345"/>
      <c r="D226" s="345"/>
      <c r="E226" s="345"/>
      <c r="F226" s="345"/>
      <c r="G226" s="345"/>
      <c r="H226" s="345"/>
      <c r="I226" s="345"/>
      <c r="J226" s="345"/>
      <c r="K226" s="345"/>
      <c r="L226" s="345"/>
      <c r="M226" s="345"/>
      <c r="N226" s="345"/>
      <c r="O226" s="345"/>
      <c r="P226" s="345"/>
      <c r="Q226" s="345"/>
    </row>
    <row r="227" spans="3:17" x14ac:dyDescent="0.25">
      <c r="C227" s="345"/>
      <c r="D227" s="345"/>
      <c r="E227" s="345"/>
      <c r="F227" s="345"/>
      <c r="G227" s="345"/>
      <c r="H227" s="345"/>
      <c r="I227" s="345"/>
      <c r="J227" s="345"/>
      <c r="K227" s="345"/>
      <c r="L227" s="345"/>
      <c r="M227" s="345"/>
      <c r="N227" s="345"/>
      <c r="O227" s="345"/>
      <c r="P227" s="345"/>
      <c r="Q227" s="345"/>
    </row>
    <row r="228" spans="3:17" x14ac:dyDescent="0.25">
      <c r="C228" s="345"/>
      <c r="D228" s="345"/>
      <c r="E228" s="345"/>
      <c r="F228" s="345"/>
      <c r="G228" s="345"/>
      <c r="H228" s="345"/>
      <c r="I228" s="345"/>
      <c r="J228" s="345"/>
      <c r="K228" s="345"/>
      <c r="L228" s="345"/>
      <c r="M228" s="345"/>
      <c r="N228" s="345"/>
      <c r="O228" s="345"/>
      <c r="P228" s="345"/>
      <c r="Q228" s="345"/>
    </row>
    <row r="229" spans="3:17" x14ac:dyDescent="0.25">
      <c r="C229" s="345"/>
      <c r="D229" s="345"/>
      <c r="E229" s="345"/>
      <c r="F229" s="345"/>
      <c r="G229" s="345"/>
      <c r="H229" s="345"/>
      <c r="I229" s="345"/>
      <c r="J229" s="345"/>
      <c r="K229" s="345"/>
      <c r="L229" s="345"/>
      <c r="M229" s="345"/>
      <c r="N229" s="345"/>
      <c r="O229" s="345"/>
      <c r="P229" s="345"/>
      <c r="Q229" s="345"/>
    </row>
    <row r="230" spans="3:17" x14ac:dyDescent="0.25">
      <c r="C230" s="345"/>
      <c r="D230" s="345"/>
      <c r="E230" s="345"/>
      <c r="F230" s="345"/>
      <c r="G230" s="345"/>
      <c r="H230" s="345"/>
      <c r="I230" s="345"/>
      <c r="J230" s="345"/>
      <c r="K230" s="345"/>
      <c r="L230" s="345"/>
      <c r="M230" s="345"/>
      <c r="N230" s="345"/>
      <c r="O230" s="345"/>
      <c r="P230" s="345"/>
      <c r="Q230" s="345"/>
    </row>
  </sheetData>
  <mergeCells count="75">
    <mergeCell ref="C217:H217"/>
    <mergeCell ref="E213:G213"/>
    <mergeCell ref="C203:I203"/>
    <mergeCell ref="E204:G204"/>
    <mergeCell ref="C200:I200"/>
    <mergeCell ref="I206:I207"/>
    <mergeCell ref="E209:G209"/>
    <mergeCell ref="E208:G208"/>
    <mergeCell ref="E216:F216"/>
    <mergeCell ref="G216:H216"/>
    <mergeCell ref="H207:H210"/>
    <mergeCell ref="I210:I214"/>
    <mergeCell ref="K200:Q200"/>
    <mergeCell ref="E207:G207"/>
    <mergeCell ref="E206:G206"/>
    <mergeCell ref="H205:H206"/>
    <mergeCell ref="H211:H214"/>
    <mergeCell ref="E205:G205"/>
    <mergeCell ref="E212:G212"/>
    <mergeCell ref="E211:G211"/>
    <mergeCell ref="E210:G210"/>
    <mergeCell ref="E214:G214"/>
    <mergeCell ref="J206:J207"/>
    <mergeCell ref="J211:J214"/>
    <mergeCell ref="K203:Q203"/>
    <mergeCell ref="J208:J209"/>
    <mergeCell ref="M205:Q211"/>
    <mergeCell ref="K211:K214"/>
    <mergeCell ref="K206:K207"/>
    <mergeCell ref="M213:Q215"/>
    <mergeCell ref="K36:M36"/>
    <mergeCell ref="C36:E36"/>
    <mergeCell ref="C89:Q89"/>
    <mergeCell ref="C71:G71"/>
    <mergeCell ref="O53:Q53"/>
    <mergeCell ref="O54:Q54"/>
    <mergeCell ref="K71:O71"/>
    <mergeCell ref="K135:Q138"/>
    <mergeCell ref="K139:Q146"/>
    <mergeCell ref="L197:Q197"/>
    <mergeCell ref="L130:Q130"/>
    <mergeCell ref="L68:Q68"/>
    <mergeCell ref="C88:Q88"/>
    <mergeCell ref="C133:G133"/>
    <mergeCell ref="C150:G150"/>
    <mergeCell ref="K150:O150"/>
    <mergeCell ref="C181:Q181"/>
    <mergeCell ref="K184:Q195"/>
    <mergeCell ref="D118:M118"/>
    <mergeCell ref="G128:P128"/>
    <mergeCell ref="Q127:Q128"/>
    <mergeCell ref="C117:C118"/>
    <mergeCell ref="E7:L7"/>
    <mergeCell ref="E8:L8"/>
    <mergeCell ref="E9:L9"/>
    <mergeCell ref="E12:I12"/>
    <mergeCell ref="E13:I13"/>
    <mergeCell ref="E10:I10"/>
    <mergeCell ref="E11:I11"/>
    <mergeCell ref="C16:J19"/>
    <mergeCell ref="K20:Q22"/>
    <mergeCell ref="N55:O55"/>
    <mergeCell ref="C107:C108"/>
    <mergeCell ref="D108:I108"/>
    <mergeCell ref="Q107:Q108"/>
    <mergeCell ref="K108:P108"/>
    <mergeCell ref="K24:Q32"/>
    <mergeCell ref="C87:Q87"/>
    <mergeCell ref="C92:G92"/>
    <mergeCell ref="K92:O92"/>
    <mergeCell ref="C22:E22"/>
    <mergeCell ref="C34:Q34"/>
    <mergeCell ref="O56:Q56"/>
    <mergeCell ref="P55:Q55"/>
    <mergeCell ref="C53:M67"/>
  </mergeCells>
  <conditionalFormatting sqref="I153:I163 I176 I171:I172">
    <cfRule type="dataBar" priority="6">
      <dataBar>
        <cfvo type="min"/>
        <cfvo type="max"/>
        <color theme="4" tint="0.39997558519241921"/>
      </dataBar>
      <extLst>
        <ext xmlns:x14="http://schemas.microsoft.com/office/spreadsheetml/2009/9/main" uri="{B025F937-C7B1-47D3-B67F-A62EFF666E3E}">
          <x14:id>{B9F47BB0-149F-4A2F-9BC8-B9A443FDF7FC}</x14:id>
        </ext>
      </extLst>
    </cfRule>
  </conditionalFormatting>
  <conditionalFormatting sqref="Q153:Q163 Q171:Q172 Q176">
    <cfRule type="dataBar" priority="5">
      <dataBar>
        <cfvo type="min"/>
        <cfvo type="max"/>
        <color theme="5" tint="0.39997558519241921"/>
      </dataBar>
      <extLst>
        <ext xmlns:x14="http://schemas.microsoft.com/office/spreadsheetml/2009/9/main" uri="{B025F937-C7B1-47D3-B67F-A62EFF666E3E}">
          <x14:id>{A1353460-ADDF-47F6-B72F-8C0BD6FFEBBD}</x14:id>
        </ext>
      </extLst>
    </cfRule>
  </conditionalFormatting>
  <conditionalFormatting sqref="Q164:Q170">
    <cfRule type="dataBar" priority="4">
      <dataBar>
        <cfvo type="min"/>
        <cfvo type="max"/>
        <color theme="5" tint="0.39997558519241921"/>
      </dataBar>
      <extLst>
        <ext xmlns:x14="http://schemas.microsoft.com/office/spreadsheetml/2009/9/main" uri="{B025F937-C7B1-47D3-B67F-A62EFF666E3E}">
          <x14:id>{09CC3FB9-AF9E-4391-9A6F-C9D83FB7ADEE}</x14:id>
        </ext>
      </extLst>
    </cfRule>
  </conditionalFormatting>
  <conditionalFormatting sqref="Q173:Q175">
    <cfRule type="dataBar" priority="3">
      <dataBar>
        <cfvo type="min"/>
        <cfvo type="max"/>
        <color theme="5" tint="0.39997558519241921"/>
      </dataBar>
      <extLst>
        <ext xmlns:x14="http://schemas.microsoft.com/office/spreadsheetml/2009/9/main" uri="{B025F937-C7B1-47D3-B67F-A62EFF666E3E}">
          <x14:id>{550778BE-8C80-479C-AB56-EB664F2FCA9D}</x14:id>
        </ext>
      </extLst>
    </cfRule>
  </conditionalFormatting>
  <conditionalFormatting sqref="I173:I175">
    <cfRule type="dataBar" priority="2">
      <dataBar>
        <cfvo type="min"/>
        <cfvo type="max"/>
        <color theme="4" tint="0.39997558519241921"/>
      </dataBar>
      <extLst>
        <ext xmlns:x14="http://schemas.microsoft.com/office/spreadsheetml/2009/9/main" uri="{B025F937-C7B1-47D3-B67F-A62EFF666E3E}">
          <x14:id>{C3AD6F6E-EF3E-48C2-BD37-7982E11F05AF}</x14:id>
        </ext>
      </extLst>
    </cfRule>
  </conditionalFormatting>
  <conditionalFormatting sqref="I164:I170">
    <cfRule type="dataBar" priority="1">
      <dataBar>
        <cfvo type="min"/>
        <cfvo type="max"/>
        <color theme="4" tint="0.39997558519241921"/>
      </dataBar>
      <extLst>
        <ext xmlns:x14="http://schemas.microsoft.com/office/spreadsheetml/2009/9/main" uri="{B025F937-C7B1-47D3-B67F-A62EFF666E3E}">
          <x14:id>{8D1155DC-407E-43BF-A83A-208E37BF606F}</x14:id>
        </ext>
      </extLst>
    </cfRule>
  </conditionalFormatting>
  <printOptions horizontalCentered="1"/>
  <pageMargins left="0.39370078740157483" right="0.39370078740157483" top="0.39370078740157483" bottom="0.78740157480314965" header="0.51181102362204722" footer="0.39370078740157483"/>
  <pageSetup paperSize="9" scale="60" orientation="portrait" r:id="rId1"/>
  <rowBreaks count="3" manualBreakCount="3">
    <brk id="67" min="1" max="17" man="1"/>
    <brk id="129" min="1" max="17" man="1"/>
    <brk id="196" min="1" max="17" man="1"/>
  </rowBreaks>
  <drawing r:id="rId2"/>
  <extLst>
    <ext xmlns:x14="http://schemas.microsoft.com/office/spreadsheetml/2009/9/main" uri="{78C0D931-6437-407d-A8EE-F0AAD7539E65}">
      <x14:conditionalFormattings>
        <x14:conditionalFormatting xmlns:xm="http://schemas.microsoft.com/office/excel/2006/main">
          <x14:cfRule type="dataBar" id="{B9F47BB0-149F-4A2F-9BC8-B9A443FDF7FC}">
            <x14:dataBar minLength="0" maxLength="100" gradient="0">
              <x14:cfvo type="autoMin"/>
              <x14:cfvo type="autoMax"/>
              <x14:negativeFillColor rgb="FFFF0000"/>
              <x14:axisColor rgb="FF000000"/>
            </x14:dataBar>
          </x14:cfRule>
          <xm:sqref>I153:I163 I176 I171:I172</xm:sqref>
        </x14:conditionalFormatting>
        <x14:conditionalFormatting xmlns:xm="http://schemas.microsoft.com/office/excel/2006/main">
          <x14:cfRule type="dataBar" id="{A1353460-ADDF-47F6-B72F-8C0BD6FFEBBD}">
            <x14:dataBar minLength="0" maxLength="100" gradient="0">
              <x14:cfvo type="autoMin"/>
              <x14:cfvo type="autoMax"/>
              <x14:negativeFillColor rgb="FFFF0000"/>
              <x14:axisColor rgb="FF000000"/>
            </x14:dataBar>
          </x14:cfRule>
          <xm:sqref>Q153:Q163 Q171:Q172 Q176</xm:sqref>
        </x14:conditionalFormatting>
        <x14:conditionalFormatting xmlns:xm="http://schemas.microsoft.com/office/excel/2006/main">
          <x14:cfRule type="dataBar" id="{09CC3FB9-AF9E-4391-9A6F-C9D83FB7ADEE}">
            <x14:dataBar minLength="0" maxLength="100" gradient="0">
              <x14:cfvo type="autoMin"/>
              <x14:cfvo type="autoMax"/>
              <x14:negativeFillColor rgb="FFFF0000"/>
              <x14:axisColor rgb="FF000000"/>
            </x14:dataBar>
          </x14:cfRule>
          <xm:sqref>Q164:Q170</xm:sqref>
        </x14:conditionalFormatting>
        <x14:conditionalFormatting xmlns:xm="http://schemas.microsoft.com/office/excel/2006/main">
          <x14:cfRule type="dataBar" id="{550778BE-8C80-479C-AB56-EB664F2FCA9D}">
            <x14:dataBar minLength="0" maxLength="100" gradient="0">
              <x14:cfvo type="autoMin"/>
              <x14:cfvo type="autoMax"/>
              <x14:negativeFillColor rgb="FFFF0000"/>
              <x14:axisColor rgb="FF000000"/>
            </x14:dataBar>
          </x14:cfRule>
          <xm:sqref>Q173:Q175</xm:sqref>
        </x14:conditionalFormatting>
        <x14:conditionalFormatting xmlns:xm="http://schemas.microsoft.com/office/excel/2006/main">
          <x14:cfRule type="dataBar" id="{C3AD6F6E-EF3E-48C2-BD37-7982E11F05AF}">
            <x14:dataBar minLength="0" maxLength="100" gradient="0">
              <x14:cfvo type="autoMin"/>
              <x14:cfvo type="autoMax"/>
              <x14:negativeFillColor rgb="FFFF0000"/>
              <x14:axisColor rgb="FF000000"/>
            </x14:dataBar>
          </x14:cfRule>
          <xm:sqref>I173:I175</xm:sqref>
        </x14:conditionalFormatting>
        <x14:conditionalFormatting xmlns:xm="http://schemas.microsoft.com/office/excel/2006/main">
          <x14:cfRule type="dataBar" id="{8D1155DC-407E-43BF-A83A-208E37BF606F}">
            <x14:dataBar minLength="0" maxLength="100" gradient="0">
              <x14:cfvo type="autoMin"/>
              <x14:cfvo type="autoMax"/>
              <x14:negativeFillColor rgb="FFFF0000"/>
              <x14:axisColor rgb="FF000000"/>
            </x14:dataBar>
          </x14:cfRule>
          <xm:sqref>I164:I170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tint="-0.249977111117893"/>
  </sheetPr>
  <dimension ref="A1:CQ756"/>
  <sheetViews>
    <sheetView showGridLines="0" zoomScale="50" zoomScaleNormal="50" zoomScaleSheetLayoutView="40" workbookViewId="0">
      <selection activeCell="CG4" sqref="CG4"/>
    </sheetView>
  </sheetViews>
  <sheetFormatPr defaultColWidth="9.140625" defaultRowHeight="12.75" x14ac:dyDescent="0.2"/>
  <cols>
    <col min="1" max="1" width="14.7109375" style="452" customWidth="1"/>
    <col min="2" max="9" width="7.7109375" style="3" customWidth="1"/>
    <col min="10" max="10" width="7.7109375" style="4" customWidth="1"/>
    <col min="11" max="24" width="7.7109375" style="3" customWidth="1"/>
    <col min="25" max="26" width="7.7109375" style="453" customWidth="1"/>
    <col min="27" max="27" width="7.7109375" style="3" customWidth="1"/>
    <col min="28" max="28" width="7.7109375" style="453" customWidth="1"/>
    <col min="29" max="29" width="7.7109375" style="3" customWidth="1"/>
    <col min="30" max="30" width="7.7109375" style="453" customWidth="1"/>
    <col min="31" max="31" width="7.7109375" style="3" customWidth="1"/>
    <col min="32" max="32" width="7.7109375" style="453" customWidth="1"/>
    <col min="33" max="33" width="9.140625" style="3"/>
    <col min="34" max="35" width="11.140625" style="3" customWidth="1"/>
    <col min="36" max="37" width="9.140625" style="3"/>
    <col min="38" max="38" width="10" style="63" hidden="1" customWidth="1"/>
    <col min="39" max="40" width="9.140625" style="3" hidden="1" customWidth="1"/>
    <col min="41" max="45" width="8.7109375" style="3" hidden="1" customWidth="1"/>
    <col min="46" max="46" width="9.140625" style="3" hidden="1" customWidth="1"/>
    <col min="47" max="47" width="9.140625" style="5" hidden="1" customWidth="1"/>
    <col min="48" max="54" width="8.7109375" style="3" hidden="1" customWidth="1"/>
    <col min="55" max="55" width="9.140625" style="3" hidden="1" customWidth="1"/>
    <col min="56" max="56" width="13.5703125" style="5" hidden="1" customWidth="1"/>
    <col min="57" max="63" width="8.7109375" style="3" hidden="1" customWidth="1"/>
    <col min="64" max="64" width="14.28515625" style="3" hidden="1" customWidth="1"/>
    <col min="65" max="65" width="15.5703125" style="5" hidden="1" customWidth="1"/>
    <col min="66" max="72" width="8.7109375" style="3" hidden="1" customWidth="1"/>
    <col min="73" max="74" width="9.140625" style="3" hidden="1" customWidth="1"/>
    <col min="75" max="76" width="9.140625" style="107" hidden="1" customWidth="1"/>
    <col min="77" max="77" width="9.140625" style="3" hidden="1" customWidth="1"/>
    <col min="78" max="84" width="8.7109375" style="3" hidden="1" customWidth="1"/>
    <col min="85" max="86" width="9.140625" style="3" customWidth="1"/>
    <col min="87" max="93" width="9.140625" style="3" hidden="1" customWidth="1"/>
    <col min="94" max="95" width="9.140625" style="3" customWidth="1"/>
    <col min="96" max="16384" width="9.140625" style="3"/>
  </cols>
  <sheetData>
    <row r="1" spans="1:95" ht="153" customHeight="1" thickBot="1" x14ac:dyDescent="0.25">
      <c r="A1" s="447" t="s">
        <v>238</v>
      </c>
      <c r="B1" s="448" t="s">
        <v>0</v>
      </c>
      <c r="C1" s="448" t="s">
        <v>1</v>
      </c>
      <c r="D1" s="448" t="s">
        <v>2</v>
      </c>
      <c r="E1" s="448" t="s">
        <v>3</v>
      </c>
      <c r="F1" s="448" t="s">
        <v>4</v>
      </c>
      <c r="G1" s="448" t="s">
        <v>5</v>
      </c>
      <c r="H1" s="448" t="s">
        <v>6</v>
      </c>
      <c r="I1" s="448"/>
      <c r="J1" s="449" t="s">
        <v>7</v>
      </c>
      <c r="K1" s="448" t="str">
        <f>K13&amp;"-"&amp;K14&amp;"mph"</f>
        <v>0-10mph</v>
      </c>
      <c r="L1" s="448" t="str">
        <f t="shared" ref="L1:W1" si="0">L13&amp;"-"&amp;L14&amp;"mph"</f>
        <v>10-15mph</v>
      </c>
      <c r="M1" s="448" t="str">
        <f t="shared" si="0"/>
        <v>15-20mph</v>
      </c>
      <c r="N1" s="448" t="str">
        <f t="shared" si="0"/>
        <v>20-25mph</v>
      </c>
      <c r="O1" s="448" t="str">
        <f t="shared" si="0"/>
        <v>25-30mph</v>
      </c>
      <c r="P1" s="448" t="str">
        <f t="shared" si="0"/>
        <v>30-35mph</v>
      </c>
      <c r="Q1" s="448" t="str">
        <f t="shared" si="0"/>
        <v>35-40mph</v>
      </c>
      <c r="R1" s="448" t="str">
        <f t="shared" si="0"/>
        <v>40-45mph</v>
      </c>
      <c r="S1" s="448" t="str">
        <f t="shared" si="0"/>
        <v>45-50mph</v>
      </c>
      <c r="T1" s="448" t="str">
        <f t="shared" si="0"/>
        <v>50-60mph</v>
      </c>
      <c r="U1" s="448" t="str">
        <f t="shared" si="0"/>
        <v>60-70mph</v>
      </c>
      <c r="V1" s="448" t="str">
        <f t="shared" si="0"/>
        <v>70-80mph</v>
      </c>
      <c r="W1" s="448" t="str">
        <f t="shared" si="0"/>
        <v>80-90mph</v>
      </c>
      <c r="X1" s="448" t="str">
        <f>X13&amp;"mph+"</f>
        <v>90mph+</v>
      </c>
      <c r="Y1" s="450" t="s">
        <v>8</v>
      </c>
      <c r="Z1" s="450" t="s">
        <v>9</v>
      </c>
      <c r="AA1" s="448" t="s">
        <v>10</v>
      </c>
      <c r="AB1" s="450" t="s">
        <v>11</v>
      </c>
      <c r="AC1" s="448" t="s">
        <v>12</v>
      </c>
      <c r="AD1" s="450" t="s">
        <v>13</v>
      </c>
      <c r="AE1" s="448" t="s">
        <v>14</v>
      </c>
      <c r="AF1" s="451" t="s">
        <v>15</v>
      </c>
    </row>
    <row r="2" spans="1:95" ht="9.9499999999999993" customHeight="1" x14ac:dyDescent="0.2"/>
    <row r="3" spans="1:95" ht="30" customHeight="1" x14ac:dyDescent="0.3">
      <c r="A3" s="454" t="s">
        <v>16</v>
      </c>
      <c r="B3" s="455"/>
      <c r="C3" s="455"/>
      <c r="D3" s="624" t="str">
        <f>IF(config!D3&lt;&gt;"",config!D3,"UNDEFINED")</f>
        <v xml:space="preserve">32600 Moat House Farm, Ipswich </v>
      </c>
      <c r="E3" s="624"/>
      <c r="F3" s="624"/>
      <c r="G3" s="624"/>
      <c r="H3" s="624"/>
      <c r="I3" s="624"/>
    </row>
    <row r="4" spans="1:95" ht="30" customHeight="1" x14ac:dyDescent="0.3">
      <c r="A4" s="454" t="s">
        <v>17</v>
      </c>
      <c r="B4" s="455"/>
      <c r="C4" s="455"/>
      <c r="D4" s="625" t="str">
        <f>IF(config!D4&lt;&gt;"",config!D4,"UNDEFINED")</f>
        <v>32600-001</v>
      </c>
      <c r="E4" s="625"/>
      <c r="F4" s="625"/>
      <c r="G4" s="625"/>
      <c r="H4" s="625"/>
      <c r="I4" s="625"/>
    </row>
    <row r="5" spans="1:95" ht="30" customHeight="1" x14ac:dyDescent="0.3">
      <c r="A5" s="454" t="s">
        <v>18</v>
      </c>
      <c r="B5" s="455"/>
      <c r="C5" s="455"/>
      <c r="D5" s="625" t="str">
        <f>IF(config!D5&lt;&gt;"",UPPER(config!D5),"UNDEFINED")</f>
        <v>WALLOW LANE, IP7 7DB</v>
      </c>
      <c r="E5" s="625"/>
      <c r="F5" s="625"/>
      <c r="G5" s="625"/>
      <c r="H5" s="625"/>
      <c r="I5" s="625"/>
    </row>
    <row r="6" spans="1:95" ht="30" customHeight="1" x14ac:dyDescent="0.3">
      <c r="A6" s="454" t="s">
        <v>19</v>
      </c>
      <c r="B6" s="455"/>
      <c r="C6" s="455"/>
      <c r="D6" s="626" t="str">
        <f>IF(config!D11&lt;&gt;"",UPPER(config!CI5)&amp;" "&amp;config!CI17,"UNDEFINED")</f>
        <v>NORTHBOUND ↑</v>
      </c>
      <c r="E6" s="626"/>
      <c r="F6" s="626"/>
      <c r="G6" s="626"/>
      <c r="H6" s="626"/>
      <c r="I6" s="626"/>
    </row>
    <row r="7" spans="1:95" ht="30" customHeight="1" x14ac:dyDescent="0.3">
      <c r="A7" s="454" t="s">
        <v>154</v>
      </c>
      <c r="B7" s="455"/>
      <c r="C7" s="455"/>
      <c r="D7" s="625" t="str">
        <f>AA13&amp;"mph"</f>
        <v>60mph</v>
      </c>
      <c r="E7" s="625"/>
      <c r="F7" s="625"/>
      <c r="G7" s="625"/>
      <c r="H7" s="625"/>
      <c r="I7" s="625"/>
    </row>
    <row r="8" spans="1:95" ht="9.9499999999999993" customHeight="1" x14ac:dyDescent="0.35">
      <c r="A8" s="456"/>
      <c r="B8" s="455"/>
      <c r="C8" s="457"/>
      <c r="D8" s="455"/>
      <c r="E8" s="4"/>
      <c r="F8" s="627"/>
      <c r="G8" s="627"/>
      <c r="H8" s="4"/>
      <c r="AD8" s="3"/>
      <c r="AF8" s="3"/>
      <c r="AO8" s="4"/>
      <c r="AP8" s="4"/>
      <c r="AQ8" s="4"/>
      <c r="AR8" s="4"/>
      <c r="AS8" s="4"/>
      <c r="AT8" s="4"/>
      <c r="AU8" s="6"/>
      <c r="AV8" s="7" t="str">
        <f>IF(OR(WEEKDAY(AV9)=2,WEEKDAY(AV9)=6),"NON",IF(OR(WEEKDAY(AV9)=1,WEEKDAY(AV9)=7),"WKND","NEUT"))</f>
        <v>NEUT</v>
      </c>
      <c r="AW8" s="7" t="str">
        <f t="shared" ref="AW8:BB8" si="1">IF(OR(WEEKDAY(AW9)=2,WEEKDAY(AW9)=6),"NON",IF(OR(WEEKDAY(AW9)=1,WEEKDAY(AW9)=7),"WKND","NEUT"))</f>
        <v>NEUT</v>
      </c>
      <c r="AX8" s="7" t="str">
        <f t="shared" si="1"/>
        <v>NEUT</v>
      </c>
      <c r="AY8" s="7" t="str">
        <f t="shared" si="1"/>
        <v>NON</v>
      </c>
      <c r="AZ8" s="7" t="str">
        <f t="shared" si="1"/>
        <v>WKND</v>
      </c>
      <c r="BA8" s="7" t="str">
        <f t="shared" si="1"/>
        <v>WKND</v>
      </c>
      <c r="BB8" s="7" t="str">
        <f t="shared" si="1"/>
        <v>NON</v>
      </c>
      <c r="BC8" s="8"/>
      <c r="BD8" s="9"/>
      <c r="BE8" s="7"/>
      <c r="BF8" s="7"/>
      <c r="BG8" s="7"/>
      <c r="BH8" s="7"/>
      <c r="BI8" s="7"/>
      <c r="BJ8" s="7"/>
      <c r="BK8" s="7"/>
      <c r="BL8" s="9"/>
      <c r="BM8" s="8"/>
      <c r="BN8" s="7"/>
      <c r="BO8" s="7"/>
      <c r="BP8" s="7"/>
      <c r="BQ8" s="7"/>
      <c r="BR8" s="7"/>
      <c r="BS8" s="7"/>
      <c r="BT8" s="7"/>
      <c r="BU8" s="4"/>
      <c r="BV8" s="4"/>
      <c r="BY8" s="4"/>
      <c r="BZ8" s="7"/>
      <c r="CA8" s="7"/>
      <c r="CB8" s="7"/>
      <c r="CC8" s="7"/>
      <c r="CD8" s="7"/>
      <c r="CE8" s="7"/>
      <c r="CF8" s="7"/>
    </row>
    <row r="9" spans="1:95" s="10" customFormat="1" ht="128.25" customHeight="1" thickBot="1" x14ac:dyDescent="0.3">
      <c r="A9" s="458"/>
      <c r="B9" s="459" t="s">
        <v>256</v>
      </c>
      <c r="C9" s="459" t="str">
        <f>config!CG5</f>
        <v>Mcycles</v>
      </c>
      <c r="D9" s="459" t="str">
        <f>config!CG6</f>
        <v>Cars, taxis, 4WD</v>
      </c>
      <c r="E9" s="459" t="str">
        <f>config!CG7</f>
        <v>LGV</v>
      </c>
      <c r="F9" s="459" t="str">
        <f>config!CG8</f>
        <v>OGV1</v>
      </c>
      <c r="G9" s="459" t="str">
        <f>config!CG9</f>
        <v>OGV2</v>
      </c>
      <c r="H9" s="459" t="str">
        <f>config!CG10</f>
        <v>PSV</v>
      </c>
      <c r="I9" s="459"/>
      <c r="J9" s="460"/>
      <c r="K9" s="459" t="str">
        <f t="shared" ref="K9:X9" si="2">K13&amp;" - "&amp;K14&amp;" mph"</f>
        <v>0 - 10 mph</v>
      </c>
      <c r="L9" s="459" t="str">
        <f t="shared" si="2"/>
        <v>10 - 15 mph</v>
      </c>
      <c r="M9" s="459" t="str">
        <f t="shared" si="2"/>
        <v>15 - 20 mph</v>
      </c>
      <c r="N9" s="459" t="str">
        <f t="shared" si="2"/>
        <v>20 - 25 mph</v>
      </c>
      <c r="O9" s="459" t="str">
        <f t="shared" si="2"/>
        <v>25 - 30 mph</v>
      </c>
      <c r="P9" s="459" t="str">
        <f t="shared" si="2"/>
        <v>30 - 35 mph</v>
      </c>
      <c r="Q9" s="459" t="str">
        <f t="shared" si="2"/>
        <v>35 - 40 mph</v>
      </c>
      <c r="R9" s="459" t="str">
        <f t="shared" si="2"/>
        <v>40 - 45 mph</v>
      </c>
      <c r="S9" s="459" t="str">
        <f t="shared" si="2"/>
        <v>45 - 50 mph</v>
      </c>
      <c r="T9" s="459" t="str">
        <f t="shared" si="2"/>
        <v>50 - 60 mph</v>
      </c>
      <c r="U9" s="459" t="str">
        <f t="shared" si="2"/>
        <v>60 - 70 mph</v>
      </c>
      <c r="V9" s="459" t="str">
        <f t="shared" si="2"/>
        <v>70 - 80 mph</v>
      </c>
      <c r="W9" s="459" t="str">
        <f t="shared" si="2"/>
        <v>80 - 90 mph</v>
      </c>
      <c r="X9" s="459" t="str">
        <f t="shared" si="2"/>
        <v>90 - 100 mph</v>
      </c>
      <c r="Y9" s="461" t="str">
        <f>Y12&amp;" SPD"</f>
        <v>AVG SPD</v>
      </c>
      <c r="Z9" s="461" t="s">
        <v>9</v>
      </c>
      <c r="AA9" s="459" t="str">
        <f>"&gt; "&amp;AA13&amp;"mph"</f>
        <v>&gt; 60mph</v>
      </c>
      <c r="AB9" s="459" t="str">
        <f>"% &gt; "&amp;AB13&amp;"mph"</f>
        <v>% &gt; 60mph</v>
      </c>
      <c r="AC9" s="459"/>
      <c r="AD9" s="461"/>
      <c r="AE9" s="459"/>
      <c r="AF9" s="461"/>
      <c r="AL9" s="289"/>
      <c r="AN9" s="11"/>
      <c r="AO9" s="12" t="str">
        <f>SUMMARY!D152</f>
        <v>MOTOR CYCLES</v>
      </c>
      <c r="AP9" s="12" t="str">
        <f>SUMMARY!E152</f>
        <v>CARS / LGV</v>
      </c>
      <c r="AQ9" s="12" t="str">
        <f>SUMMARY!F152</f>
        <v>OGV1</v>
      </c>
      <c r="AR9" s="12" t="str">
        <f>SUMMARY!G152</f>
        <v>OGV2</v>
      </c>
      <c r="AS9" s="12" t="str">
        <f>SUMMARY!H152</f>
        <v>PSV</v>
      </c>
      <c r="AU9" s="13"/>
      <c r="AV9" s="12">
        <f>config!D6</f>
        <v>44775</v>
      </c>
      <c r="AW9" s="12">
        <f t="shared" ref="AW9:BB9" si="3">AV9+1</f>
        <v>44776</v>
      </c>
      <c r="AX9" s="12">
        <f t="shared" si="3"/>
        <v>44777</v>
      </c>
      <c r="AY9" s="12">
        <f t="shared" si="3"/>
        <v>44778</v>
      </c>
      <c r="AZ9" s="12">
        <f t="shared" si="3"/>
        <v>44779</v>
      </c>
      <c r="BA9" s="12">
        <f t="shared" si="3"/>
        <v>44780</v>
      </c>
      <c r="BB9" s="12">
        <f t="shared" si="3"/>
        <v>44781</v>
      </c>
      <c r="BC9" s="14"/>
      <c r="BD9" s="15"/>
      <c r="BE9" s="12">
        <f t="shared" ref="BE9:BK9" si="4">AV9</f>
        <v>44775</v>
      </c>
      <c r="BF9" s="12">
        <f t="shared" si="4"/>
        <v>44776</v>
      </c>
      <c r="BG9" s="12">
        <f t="shared" si="4"/>
        <v>44777</v>
      </c>
      <c r="BH9" s="12">
        <f t="shared" si="4"/>
        <v>44778</v>
      </c>
      <c r="BI9" s="12">
        <f t="shared" si="4"/>
        <v>44779</v>
      </c>
      <c r="BJ9" s="12">
        <f t="shared" si="4"/>
        <v>44780</v>
      </c>
      <c r="BK9" s="12">
        <f t="shared" si="4"/>
        <v>44781</v>
      </c>
      <c r="BL9" s="16"/>
      <c r="BM9" s="15"/>
      <c r="BN9" s="12">
        <f t="shared" ref="BN9:BT9" si="5">BE9</f>
        <v>44775</v>
      </c>
      <c r="BO9" s="12">
        <f t="shared" si="5"/>
        <v>44776</v>
      </c>
      <c r="BP9" s="12">
        <f t="shared" si="5"/>
        <v>44777</v>
      </c>
      <c r="BQ9" s="12">
        <f t="shared" si="5"/>
        <v>44778</v>
      </c>
      <c r="BR9" s="12">
        <f t="shared" si="5"/>
        <v>44779</v>
      </c>
      <c r="BS9" s="12">
        <f t="shared" si="5"/>
        <v>44780</v>
      </c>
      <c r="BT9" s="12">
        <f t="shared" si="5"/>
        <v>44781</v>
      </c>
      <c r="BW9" s="143"/>
      <c r="BX9" s="143"/>
      <c r="BZ9" s="12">
        <f t="shared" ref="BZ9:CF9" si="6">AV9</f>
        <v>44775</v>
      </c>
      <c r="CA9" s="12">
        <f t="shared" si="6"/>
        <v>44776</v>
      </c>
      <c r="CB9" s="12">
        <f t="shared" si="6"/>
        <v>44777</v>
      </c>
      <c r="CC9" s="12">
        <f t="shared" si="6"/>
        <v>44778</v>
      </c>
      <c r="CD9" s="12">
        <f t="shared" si="6"/>
        <v>44779</v>
      </c>
      <c r="CE9" s="12">
        <f t="shared" si="6"/>
        <v>44780</v>
      </c>
      <c r="CF9" s="12">
        <f t="shared" si="6"/>
        <v>44781</v>
      </c>
    </row>
    <row r="10" spans="1:95" ht="15.75" customHeight="1" thickBot="1" x14ac:dyDescent="0.3">
      <c r="A10" s="462">
        <f>config!D6</f>
        <v>44775</v>
      </c>
      <c r="AL10" s="290" t="s">
        <v>165</v>
      </c>
      <c r="AN10" s="17"/>
      <c r="AO10" s="628" t="s">
        <v>163</v>
      </c>
      <c r="AP10" s="628"/>
      <c r="AQ10" s="628"/>
      <c r="AR10" s="628"/>
      <c r="AS10" s="628"/>
      <c r="AT10" s="282"/>
      <c r="AU10" s="283"/>
      <c r="AV10" s="623" t="s">
        <v>155</v>
      </c>
      <c r="AW10" s="623"/>
      <c r="AX10" s="623"/>
      <c r="AY10" s="623"/>
      <c r="AZ10" s="623"/>
      <c r="BA10" s="623"/>
      <c r="BB10" s="623"/>
      <c r="BC10" s="284"/>
      <c r="BD10" s="285"/>
      <c r="BE10" s="623" t="s">
        <v>156</v>
      </c>
      <c r="BF10" s="623"/>
      <c r="BG10" s="623"/>
      <c r="BH10" s="623"/>
      <c r="BI10" s="623"/>
      <c r="BJ10" s="623"/>
      <c r="BK10" s="623"/>
      <c r="BL10" s="523"/>
      <c r="BM10" s="285"/>
      <c r="BN10" s="623" t="s">
        <v>9</v>
      </c>
      <c r="BO10" s="623"/>
      <c r="BP10" s="623"/>
      <c r="BQ10" s="623"/>
      <c r="BR10" s="623"/>
      <c r="BS10" s="623"/>
      <c r="BT10" s="623"/>
      <c r="BU10" s="282"/>
      <c r="BV10" s="286" t="s">
        <v>8</v>
      </c>
      <c r="BW10" s="327">
        <v>0.85</v>
      </c>
      <c r="BX10" s="286" t="s">
        <v>154</v>
      </c>
      <c r="BY10" s="282"/>
      <c r="BZ10" s="623" t="s">
        <v>168</v>
      </c>
      <c r="CA10" s="623"/>
      <c r="CB10" s="623"/>
      <c r="CC10" s="623"/>
      <c r="CD10" s="623"/>
      <c r="CE10" s="623"/>
      <c r="CF10" s="623"/>
      <c r="CG10" s="282"/>
      <c r="CH10" s="282"/>
      <c r="CI10" s="623" t="s">
        <v>212</v>
      </c>
      <c r="CJ10" s="623"/>
      <c r="CK10" s="623"/>
      <c r="CL10" s="623"/>
      <c r="CM10" s="623"/>
      <c r="CN10" s="623"/>
      <c r="CO10" s="623"/>
      <c r="CP10" s="282"/>
      <c r="CQ10" s="282"/>
    </row>
    <row r="11" spans="1:95" ht="15.75" thickBot="1" x14ac:dyDescent="0.3">
      <c r="A11" s="463"/>
      <c r="AL11" s="291">
        <f t="shared" ref="AL11:AL42" si="7">SUM(E15,E122,E229,E336,E443,E550,E657)</f>
        <v>0</v>
      </c>
      <c r="AN11" s="18">
        <v>0</v>
      </c>
      <c r="AO11" s="19">
        <f>SUM(C15,C122,C229,C336,C443,C550,C657)/config!$AC$13</f>
        <v>0</v>
      </c>
      <c r="AP11" s="20">
        <f>SUM(D15:E15,D122:E122,D229:E229,D336:E336,D443:E443,D550:E550,D657:E657)/config!$AC$13</f>
        <v>0</v>
      </c>
      <c r="AQ11" s="20">
        <f>SUM(F15,F122,F229,F336,F443,F550,F657)/config!$AC$13</f>
        <v>0</v>
      </c>
      <c r="AR11" s="20">
        <f>SUM(G15,G122,G229,G336,G443,G550,G657)/config!$AC$13</f>
        <v>0</v>
      </c>
      <c r="AS11" s="21">
        <f>SUM(H15:H15,H122:H122,H229:H229,H336:H336,H443:H443,H550:H550,H657:H657)/config!$AC$13</f>
        <v>0</v>
      </c>
      <c r="AU11" s="18">
        <v>0</v>
      </c>
      <c r="AV11" s="22">
        <f t="shared" ref="AV11:AV42" si="8">B15</f>
        <v>0</v>
      </c>
      <c r="AW11" s="23">
        <f t="shared" ref="AW11:AW42" si="9">B122</f>
        <v>0</v>
      </c>
      <c r="AX11" s="23">
        <f t="shared" ref="AX11:AX42" si="10">B229</f>
        <v>0</v>
      </c>
      <c r="AY11" s="23">
        <f t="shared" ref="AY11:AY42" si="11">B336</f>
        <v>0</v>
      </c>
      <c r="AZ11" s="23">
        <f t="shared" ref="AZ11:AZ42" si="12">B443</f>
        <v>0</v>
      </c>
      <c r="BA11" s="23">
        <f t="shared" ref="BA11:BA42" si="13">B550</f>
        <v>0</v>
      </c>
      <c r="BB11" s="24">
        <f t="shared" ref="BB11:BB42" si="14">B657</f>
        <v>0</v>
      </c>
      <c r="BC11" s="8"/>
      <c r="BD11" s="18">
        <f t="shared" ref="BD11:BD42" si="15">AU11</f>
        <v>0</v>
      </c>
      <c r="BE11" s="19" t="str">
        <f t="shared" ref="BE11:BE42" si="16">Y15</f>
        <v>-</v>
      </c>
      <c r="BF11" s="20" t="str">
        <f t="shared" ref="BF11:BF42" si="17">Y122</f>
        <v>-</v>
      </c>
      <c r="BG11" s="20" t="str">
        <f t="shared" ref="BG11:BG42" si="18">Y229</f>
        <v>-</v>
      </c>
      <c r="BH11" s="20" t="str">
        <f t="shared" ref="BH11:BH42" si="19">Y336</f>
        <v>-</v>
      </c>
      <c r="BI11" s="20" t="str">
        <f t="shared" ref="BI11:BI42" si="20">Y443</f>
        <v>-</v>
      </c>
      <c r="BJ11" s="20" t="str">
        <f t="shared" ref="BJ11:BJ42" si="21">Y550</f>
        <v>-</v>
      </c>
      <c r="BK11" s="21" t="str">
        <f t="shared" ref="BK11:BK42" si="22">Y657</f>
        <v>-</v>
      </c>
      <c r="BL11" s="8"/>
      <c r="BM11" s="18">
        <f t="shared" ref="BM11:BM42" si="23">BD11</f>
        <v>0</v>
      </c>
      <c r="BN11" s="19" t="str">
        <f t="shared" ref="BN11:BN42" si="24">Z15</f>
        <v>-</v>
      </c>
      <c r="BO11" s="20" t="str">
        <f t="shared" ref="BO11:BO42" si="25">Z122</f>
        <v>-</v>
      </c>
      <c r="BP11" s="20" t="str">
        <f t="shared" ref="BP11:BP42" si="26">Z229</f>
        <v>-</v>
      </c>
      <c r="BQ11" s="20" t="str">
        <f t="shared" ref="BQ11:BQ42" si="27">Z336</f>
        <v>-</v>
      </c>
      <c r="BR11" s="20" t="str">
        <f t="shared" ref="BR11:BR42" si="28">Z443</f>
        <v>-</v>
      </c>
      <c r="BS11" s="20" t="str">
        <f t="shared" ref="BS11:BS42" si="29">Z550</f>
        <v>-</v>
      </c>
      <c r="BT11" s="21" t="str">
        <f t="shared" ref="BT11:BT42" si="30">Z657</f>
        <v>-</v>
      </c>
      <c r="BV11" s="25" t="e">
        <f>IF(SUM(BE11:BK11)&gt;0,AVERAGE(BE11:BK11),NA())</f>
        <v>#N/A</v>
      </c>
      <c r="BW11" s="304" t="e">
        <f>IF(SUM(BN11:BT11)&gt;0,AVERAGE(BN11:BT11),NA())</f>
        <v>#N/A</v>
      </c>
      <c r="BX11" s="306">
        <f>--config!$D$8</f>
        <v>60</v>
      </c>
      <c r="BZ11" s="19">
        <f t="shared" ref="BZ11:BZ42" si="31">AA15</f>
        <v>0</v>
      </c>
      <c r="CA11" s="20">
        <f t="shared" ref="CA11:CA42" si="32">AA122</f>
        <v>0</v>
      </c>
      <c r="CB11" s="20">
        <f t="shared" ref="CB11:CB42" si="33">AA229</f>
        <v>0</v>
      </c>
      <c r="CC11" s="20">
        <f t="shared" ref="CC11:CC42" si="34">AA336</f>
        <v>0</v>
      </c>
      <c r="CD11" s="20">
        <f t="shared" ref="CD11:CD42" si="35">AA443</f>
        <v>0</v>
      </c>
      <c r="CE11" s="20">
        <f t="shared" ref="CE11:CE42" si="36">AA550</f>
        <v>0</v>
      </c>
      <c r="CF11" s="21">
        <f t="shared" ref="CF11:CF42" si="37">AA657</f>
        <v>0</v>
      </c>
      <c r="CI11" s="19" t="str">
        <f>IFERROR(AV11*BE11,"")</f>
        <v/>
      </c>
      <c r="CJ11" s="20" t="str">
        <f t="shared" ref="CJ11:CO26" si="38">IFERROR(AW11*BF11,"")</f>
        <v/>
      </c>
      <c r="CK11" s="20" t="str">
        <f t="shared" si="38"/>
        <v/>
      </c>
      <c r="CL11" s="20" t="str">
        <f t="shared" si="38"/>
        <v/>
      </c>
      <c r="CM11" s="20" t="str">
        <f t="shared" si="38"/>
        <v/>
      </c>
      <c r="CN11" s="20" t="str">
        <f t="shared" si="38"/>
        <v/>
      </c>
      <c r="CO11" s="21" t="str">
        <f t="shared" si="38"/>
        <v/>
      </c>
    </row>
    <row r="12" spans="1:95" ht="15" x14ac:dyDescent="0.25">
      <c r="A12" s="464" t="s">
        <v>224</v>
      </c>
      <c r="B12" s="465" t="s">
        <v>0</v>
      </c>
      <c r="C12" s="465" t="s">
        <v>231</v>
      </c>
      <c r="D12" s="465" t="s">
        <v>231</v>
      </c>
      <c r="E12" s="465" t="s">
        <v>231</v>
      </c>
      <c r="F12" s="465" t="s">
        <v>231</v>
      </c>
      <c r="G12" s="465" t="s">
        <v>231</v>
      </c>
      <c r="H12" s="465" t="s">
        <v>231</v>
      </c>
      <c r="I12" s="465"/>
      <c r="J12" s="466" t="s">
        <v>7</v>
      </c>
      <c r="K12" s="465" t="s">
        <v>242</v>
      </c>
      <c r="L12" s="465" t="s">
        <v>243</v>
      </c>
      <c r="M12" s="465" t="s">
        <v>244</v>
      </c>
      <c r="N12" s="465" t="s">
        <v>245</v>
      </c>
      <c r="O12" s="465" t="s">
        <v>246</v>
      </c>
      <c r="P12" s="465" t="s">
        <v>247</v>
      </c>
      <c r="Q12" s="465" t="s">
        <v>248</v>
      </c>
      <c r="R12" s="465" t="s">
        <v>249</v>
      </c>
      <c r="S12" s="465" t="s">
        <v>250</v>
      </c>
      <c r="T12" s="465" t="s">
        <v>251</v>
      </c>
      <c r="U12" s="465" t="s">
        <v>252</v>
      </c>
      <c r="V12" s="465" t="s">
        <v>253</v>
      </c>
      <c r="W12" s="465" t="s">
        <v>254</v>
      </c>
      <c r="X12" s="465" t="s">
        <v>255</v>
      </c>
      <c r="Y12" s="467" t="s">
        <v>232</v>
      </c>
      <c r="Z12" s="467" t="s">
        <v>9</v>
      </c>
      <c r="AA12" s="465" t="s">
        <v>154</v>
      </c>
      <c r="AB12" s="467" t="s">
        <v>233</v>
      </c>
      <c r="AC12" s="468" t="s">
        <v>234</v>
      </c>
      <c r="AD12" s="469" t="s">
        <v>235</v>
      </c>
      <c r="AE12" s="468" t="s">
        <v>236</v>
      </c>
      <c r="AF12" s="470" t="s">
        <v>237</v>
      </c>
      <c r="AL12" s="292">
        <f t="shared" si="7"/>
        <v>0</v>
      </c>
      <c r="AN12" s="18">
        <f t="shared" ref="AN12:AN75" si="39">AN11+TIME(0,15,0)</f>
        <v>1.0416666666666666E-2</v>
      </c>
      <c r="AO12" s="26">
        <f>SUM(C16,C123,C230,C337,C444,C551,C658)/config!$AC$13</f>
        <v>0</v>
      </c>
      <c r="AP12" s="27">
        <f>SUM(D16:E16,D123:E123,D230:E230,D337:E337,D444:E444,D551:E551,D658:E658)/config!$AC$13</f>
        <v>0</v>
      </c>
      <c r="AQ12" s="27">
        <f>SUM(F16,F123,F230,F337,F444,F551,F658)/config!$AC$13</f>
        <v>0</v>
      </c>
      <c r="AR12" s="27">
        <f>SUM(G16,G123,G230,G337,G444,G551,G658)/config!$AC$13</f>
        <v>0</v>
      </c>
      <c r="AS12" s="28">
        <f>SUM(H16:H16,H123:H123,H230:H230,H337:H337,H444:H444,H551:H551,H658:H658)/config!$AC$13</f>
        <v>0</v>
      </c>
      <c r="AU12" s="18">
        <f t="shared" ref="AU12:AU75" si="40">AU11+TIME(0,15,0)</f>
        <v>1.0416666666666666E-2</v>
      </c>
      <c r="AV12" s="29">
        <f t="shared" si="8"/>
        <v>0</v>
      </c>
      <c r="AW12" s="30">
        <f t="shared" si="9"/>
        <v>0</v>
      </c>
      <c r="AX12" s="30">
        <f t="shared" si="10"/>
        <v>0</v>
      </c>
      <c r="AY12" s="30">
        <f t="shared" si="11"/>
        <v>0</v>
      </c>
      <c r="AZ12" s="30">
        <f t="shared" si="12"/>
        <v>0</v>
      </c>
      <c r="BA12" s="30">
        <f t="shared" si="13"/>
        <v>0</v>
      </c>
      <c r="BB12" s="31">
        <f t="shared" si="14"/>
        <v>0</v>
      </c>
      <c r="BC12" s="8"/>
      <c r="BD12" s="18">
        <f t="shared" si="15"/>
        <v>1.0416666666666666E-2</v>
      </c>
      <c r="BE12" s="26" t="str">
        <f t="shared" si="16"/>
        <v>-</v>
      </c>
      <c r="BF12" s="27" t="str">
        <f t="shared" si="17"/>
        <v>-</v>
      </c>
      <c r="BG12" s="27" t="str">
        <f t="shared" si="18"/>
        <v>-</v>
      </c>
      <c r="BH12" s="27" t="str">
        <f t="shared" si="19"/>
        <v>-</v>
      </c>
      <c r="BI12" s="27" t="str">
        <f t="shared" si="20"/>
        <v>-</v>
      </c>
      <c r="BJ12" s="27" t="str">
        <f t="shared" si="21"/>
        <v>-</v>
      </c>
      <c r="BK12" s="28" t="str">
        <f t="shared" si="22"/>
        <v>-</v>
      </c>
      <c r="BL12" s="8"/>
      <c r="BM12" s="18">
        <f t="shared" si="23"/>
        <v>1.0416666666666666E-2</v>
      </c>
      <c r="BN12" s="26" t="str">
        <f t="shared" si="24"/>
        <v>-</v>
      </c>
      <c r="BO12" s="27" t="str">
        <f t="shared" si="25"/>
        <v>-</v>
      </c>
      <c r="BP12" s="27" t="str">
        <f t="shared" si="26"/>
        <v>-</v>
      </c>
      <c r="BQ12" s="27" t="str">
        <f t="shared" si="27"/>
        <v>-</v>
      </c>
      <c r="BR12" s="27" t="str">
        <f t="shared" si="28"/>
        <v>-</v>
      </c>
      <c r="BS12" s="27" t="str">
        <f t="shared" si="29"/>
        <v>-</v>
      </c>
      <c r="BT12" s="28" t="str">
        <f t="shared" si="30"/>
        <v>-</v>
      </c>
      <c r="BV12" s="25" t="e">
        <f t="shared" ref="BV12:BV75" si="41">IF(SUM(BE12:BK12)&gt;0,AVERAGE(BE12:BK12),NA())</f>
        <v>#N/A</v>
      </c>
      <c r="BW12" s="304" t="e">
        <f t="shared" ref="BW12:BW75" si="42">IF(SUM(BN12:BT12)&gt;0,AVERAGE(BN12:BT12),NA())</f>
        <v>#N/A</v>
      </c>
      <c r="BX12" s="306">
        <f>BX11</f>
        <v>60</v>
      </c>
      <c r="BZ12" s="26">
        <f t="shared" si="31"/>
        <v>0</v>
      </c>
      <c r="CA12" s="27">
        <f t="shared" si="32"/>
        <v>0</v>
      </c>
      <c r="CB12" s="27">
        <f t="shared" si="33"/>
        <v>0</v>
      </c>
      <c r="CC12" s="27">
        <f t="shared" si="34"/>
        <v>0</v>
      </c>
      <c r="CD12" s="27">
        <f t="shared" si="35"/>
        <v>0</v>
      </c>
      <c r="CE12" s="27">
        <f t="shared" si="36"/>
        <v>0</v>
      </c>
      <c r="CF12" s="28">
        <f t="shared" si="37"/>
        <v>0</v>
      </c>
      <c r="CI12" s="26" t="str">
        <f t="shared" ref="CI12:CI75" si="43">IFERROR(AV12*BE12,"")</f>
        <v/>
      </c>
      <c r="CJ12" s="27" t="str">
        <f t="shared" si="38"/>
        <v/>
      </c>
      <c r="CK12" s="27" t="str">
        <f t="shared" si="38"/>
        <v/>
      </c>
      <c r="CL12" s="27" t="str">
        <f t="shared" si="38"/>
        <v/>
      </c>
      <c r="CM12" s="27" t="str">
        <f t="shared" si="38"/>
        <v/>
      </c>
      <c r="CN12" s="27" t="str">
        <f t="shared" si="38"/>
        <v/>
      </c>
      <c r="CO12" s="28" t="str">
        <f t="shared" si="38"/>
        <v/>
      </c>
    </row>
    <row r="13" spans="1:95" ht="15" x14ac:dyDescent="0.25">
      <c r="A13" s="463" t="s">
        <v>20</v>
      </c>
      <c r="B13" s="471" t="s">
        <v>20</v>
      </c>
      <c r="C13" s="471" t="s">
        <v>21</v>
      </c>
      <c r="D13" s="471" t="s">
        <v>22</v>
      </c>
      <c r="E13" s="471">
        <v>3</v>
      </c>
      <c r="F13" s="471">
        <v>4</v>
      </c>
      <c r="G13" s="471">
        <v>5</v>
      </c>
      <c r="H13" s="471">
        <v>6</v>
      </c>
      <c r="I13" s="471" t="s">
        <v>20</v>
      </c>
      <c r="J13" s="463" t="s">
        <v>20</v>
      </c>
      <c r="K13" s="471" t="str">
        <f>K120</f>
        <v>0</v>
      </c>
      <c r="L13" s="471" t="str">
        <f t="shared" ref="L13:X14" si="44">L120</f>
        <v>10</v>
      </c>
      <c r="M13" s="471" t="str">
        <f t="shared" si="44"/>
        <v>15</v>
      </c>
      <c r="N13" s="471" t="str">
        <f t="shared" si="44"/>
        <v>20</v>
      </c>
      <c r="O13" s="471" t="str">
        <f t="shared" si="44"/>
        <v>25</v>
      </c>
      <c r="P13" s="471" t="str">
        <f t="shared" si="44"/>
        <v>30</v>
      </c>
      <c r="Q13" s="471" t="str">
        <f t="shared" si="44"/>
        <v>35</v>
      </c>
      <c r="R13" s="471" t="str">
        <f t="shared" si="44"/>
        <v>40</v>
      </c>
      <c r="S13" s="471" t="str">
        <f t="shared" si="44"/>
        <v>45</v>
      </c>
      <c r="T13" s="471" t="str">
        <f t="shared" si="44"/>
        <v>50</v>
      </c>
      <c r="U13" s="471" t="str">
        <f t="shared" si="44"/>
        <v>60</v>
      </c>
      <c r="V13" s="471" t="str">
        <f t="shared" si="44"/>
        <v>70</v>
      </c>
      <c r="W13" s="471" t="str">
        <f t="shared" si="44"/>
        <v>80</v>
      </c>
      <c r="X13" s="471" t="str">
        <f t="shared" si="44"/>
        <v>90</v>
      </c>
      <c r="Y13" s="472" t="s">
        <v>20</v>
      </c>
      <c r="Z13" s="472"/>
      <c r="AA13" s="471" t="str">
        <f t="shared" ref="AA13:AF13" si="45">AA120</f>
        <v>60</v>
      </c>
      <c r="AB13" s="471" t="str">
        <f t="shared" si="45"/>
        <v>60</v>
      </c>
      <c r="AC13" s="473" t="str">
        <f t="shared" si="45"/>
        <v>68</v>
      </c>
      <c r="AD13" s="473" t="str">
        <f t="shared" si="45"/>
        <v>68</v>
      </c>
      <c r="AE13" s="473" t="str">
        <f t="shared" si="45"/>
        <v>75</v>
      </c>
      <c r="AF13" s="474" t="str">
        <f t="shared" si="45"/>
        <v>75</v>
      </c>
      <c r="AL13" s="292">
        <f t="shared" si="7"/>
        <v>0</v>
      </c>
      <c r="AN13" s="18">
        <f t="shared" si="39"/>
        <v>2.0833333333333332E-2</v>
      </c>
      <c r="AO13" s="26">
        <f>SUM(C17,C124,C231,C338,C445,C552,C659)/config!$AC$13</f>
        <v>0</v>
      </c>
      <c r="AP13" s="27">
        <f>SUM(D17:E17,D124:E124,D231:E231,D338:E338,D445:E445,D552:E552,D659:E659)/config!$AC$13</f>
        <v>0</v>
      </c>
      <c r="AQ13" s="27">
        <f>SUM(F17,F124,F231,F338,F445,F552,F659)/config!$AC$13</f>
        <v>0</v>
      </c>
      <c r="AR13" s="27">
        <f>SUM(G17,G124,G231,G338,G445,G552,G659)/config!$AC$13</f>
        <v>0</v>
      </c>
      <c r="AS13" s="28">
        <f>SUM(H17:H17,H124:H124,H231:H231,H338:H338,H445:H445,H552:H552,H659:H659)/config!$AC$13</f>
        <v>0</v>
      </c>
      <c r="AU13" s="18">
        <f t="shared" si="40"/>
        <v>2.0833333333333332E-2</v>
      </c>
      <c r="AV13" s="29">
        <f t="shared" si="8"/>
        <v>0</v>
      </c>
      <c r="AW13" s="30">
        <f t="shared" si="9"/>
        <v>0</v>
      </c>
      <c r="AX13" s="30">
        <f t="shared" si="10"/>
        <v>0</v>
      </c>
      <c r="AY13" s="30">
        <f t="shared" si="11"/>
        <v>0</v>
      </c>
      <c r="AZ13" s="30">
        <f t="shared" si="12"/>
        <v>0</v>
      </c>
      <c r="BA13" s="30">
        <f t="shared" si="13"/>
        <v>0</v>
      </c>
      <c r="BB13" s="31">
        <f t="shared" si="14"/>
        <v>0</v>
      </c>
      <c r="BC13" s="8"/>
      <c r="BD13" s="18">
        <f t="shared" si="15"/>
        <v>2.0833333333333332E-2</v>
      </c>
      <c r="BE13" s="26" t="str">
        <f t="shared" si="16"/>
        <v>-</v>
      </c>
      <c r="BF13" s="27" t="str">
        <f t="shared" si="17"/>
        <v>-</v>
      </c>
      <c r="BG13" s="27" t="str">
        <f t="shared" si="18"/>
        <v>-</v>
      </c>
      <c r="BH13" s="27" t="str">
        <f t="shared" si="19"/>
        <v>-</v>
      </c>
      <c r="BI13" s="27" t="str">
        <f t="shared" si="20"/>
        <v>-</v>
      </c>
      <c r="BJ13" s="27" t="str">
        <f t="shared" si="21"/>
        <v>-</v>
      </c>
      <c r="BK13" s="28" t="str">
        <f t="shared" si="22"/>
        <v>-</v>
      </c>
      <c r="BL13" s="8"/>
      <c r="BM13" s="18">
        <f t="shared" si="23"/>
        <v>2.0833333333333332E-2</v>
      </c>
      <c r="BN13" s="26" t="str">
        <f t="shared" si="24"/>
        <v>-</v>
      </c>
      <c r="BO13" s="27" t="str">
        <f t="shared" si="25"/>
        <v>-</v>
      </c>
      <c r="BP13" s="27" t="str">
        <f t="shared" si="26"/>
        <v>-</v>
      </c>
      <c r="BQ13" s="27" t="str">
        <f t="shared" si="27"/>
        <v>-</v>
      </c>
      <c r="BR13" s="27" t="str">
        <f t="shared" si="28"/>
        <v>-</v>
      </c>
      <c r="BS13" s="27" t="str">
        <f t="shared" si="29"/>
        <v>-</v>
      </c>
      <c r="BT13" s="28" t="str">
        <f t="shared" si="30"/>
        <v>-</v>
      </c>
      <c r="BV13" s="25" t="e">
        <f t="shared" si="41"/>
        <v>#N/A</v>
      </c>
      <c r="BW13" s="304" t="e">
        <f t="shared" si="42"/>
        <v>#N/A</v>
      </c>
      <c r="BX13" s="306">
        <f t="shared" ref="BX13:BX76" si="46">BX12</f>
        <v>60</v>
      </c>
      <c r="BZ13" s="26">
        <f t="shared" si="31"/>
        <v>0</v>
      </c>
      <c r="CA13" s="27">
        <f t="shared" si="32"/>
        <v>0</v>
      </c>
      <c r="CB13" s="27">
        <f t="shared" si="33"/>
        <v>0</v>
      </c>
      <c r="CC13" s="27">
        <f t="shared" si="34"/>
        <v>0</v>
      </c>
      <c r="CD13" s="27">
        <f t="shared" si="35"/>
        <v>0</v>
      </c>
      <c r="CE13" s="27">
        <f t="shared" si="36"/>
        <v>0</v>
      </c>
      <c r="CF13" s="28">
        <f t="shared" si="37"/>
        <v>0</v>
      </c>
      <c r="CI13" s="26" t="str">
        <f t="shared" si="43"/>
        <v/>
      </c>
      <c r="CJ13" s="27" t="str">
        <f t="shared" si="38"/>
        <v/>
      </c>
      <c r="CK13" s="27" t="str">
        <f t="shared" si="38"/>
        <v/>
      </c>
      <c r="CL13" s="27" t="str">
        <f t="shared" si="38"/>
        <v/>
      </c>
      <c r="CM13" s="27" t="str">
        <f t="shared" si="38"/>
        <v/>
      </c>
      <c r="CN13" s="27" t="str">
        <f t="shared" si="38"/>
        <v/>
      </c>
      <c r="CO13" s="28" t="str">
        <f t="shared" si="38"/>
        <v/>
      </c>
    </row>
    <row r="14" spans="1:95" ht="15.75" thickBot="1" x14ac:dyDescent="0.3">
      <c r="A14" s="463" t="s">
        <v>20</v>
      </c>
      <c r="B14" s="471" t="s">
        <v>20</v>
      </c>
      <c r="C14" s="475" t="s">
        <v>20</v>
      </c>
      <c r="D14" s="475" t="s">
        <v>20</v>
      </c>
      <c r="E14" s="475" t="s">
        <v>20</v>
      </c>
      <c r="F14" s="475" t="s">
        <v>20</v>
      </c>
      <c r="G14" s="475" t="s">
        <v>20</v>
      </c>
      <c r="H14" s="475" t="s">
        <v>20</v>
      </c>
      <c r="I14" s="475" t="s">
        <v>20</v>
      </c>
      <c r="J14" s="476" t="s">
        <v>20</v>
      </c>
      <c r="K14" s="471" t="str">
        <f>K121</f>
        <v>10</v>
      </c>
      <c r="L14" s="471" t="str">
        <f t="shared" si="44"/>
        <v>15</v>
      </c>
      <c r="M14" s="471" t="str">
        <f t="shared" si="44"/>
        <v>20</v>
      </c>
      <c r="N14" s="471" t="str">
        <f t="shared" si="44"/>
        <v>25</v>
      </c>
      <c r="O14" s="471" t="str">
        <f t="shared" si="44"/>
        <v>30</v>
      </c>
      <c r="P14" s="471" t="str">
        <f t="shared" si="44"/>
        <v>35</v>
      </c>
      <c r="Q14" s="471" t="str">
        <f t="shared" si="44"/>
        <v>40</v>
      </c>
      <c r="R14" s="471" t="str">
        <f t="shared" si="44"/>
        <v>45</v>
      </c>
      <c r="S14" s="471" t="str">
        <f t="shared" si="44"/>
        <v>50</v>
      </c>
      <c r="T14" s="471" t="str">
        <f t="shared" si="44"/>
        <v>60</v>
      </c>
      <c r="U14" s="471" t="str">
        <f t="shared" si="44"/>
        <v>70</v>
      </c>
      <c r="V14" s="471" t="str">
        <f t="shared" si="44"/>
        <v>80</v>
      </c>
      <c r="W14" s="471" t="str">
        <f t="shared" si="44"/>
        <v>90</v>
      </c>
      <c r="X14" s="471" t="str">
        <f t="shared" si="44"/>
        <v>100</v>
      </c>
      <c r="Y14" s="472" t="s">
        <v>20</v>
      </c>
      <c r="Z14" s="472" t="s">
        <v>20</v>
      </c>
      <c r="AA14" s="471" t="s">
        <v>20</v>
      </c>
      <c r="AB14" s="472" t="s">
        <v>20</v>
      </c>
      <c r="AC14" s="473" t="s">
        <v>27</v>
      </c>
      <c r="AD14" s="477" t="s">
        <v>27</v>
      </c>
      <c r="AE14" s="473" t="s">
        <v>28</v>
      </c>
      <c r="AF14" s="478" t="s">
        <v>28</v>
      </c>
      <c r="AL14" s="292">
        <f t="shared" si="7"/>
        <v>0</v>
      </c>
      <c r="AN14" s="18">
        <f t="shared" si="39"/>
        <v>3.125E-2</v>
      </c>
      <c r="AO14" s="26">
        <f>SUM(C18,C125,C232,C339,C446,C553,C660)/config!$AC$13</f>
        <v>0</v>
      </c>
      <c r="AP14" s="27">
        <f>SUM(D18:E18,D125:E125,D232:E232,D339:E339,D446:E446,D553:E553,D660:E660)/config!$AC$13</f>
        <v>0</v>
      </c>
      <c r="AQ14" s="27">
        <f>SUM(F18,F125,F232,F339,F446,F553,F660)/config!$AC$13</f>
        <v>0</v>
      </c>
      <c r="AR14" s="27">
        <f>SUM(G18,G125,G232,G339,G446,G553,G660)/config!$AC$13</f>
        <v>0</v>
      </c>
      <c r="AS14" s="28">
        <f>SUM(H18:H18,H125:H125,H232:H232,H339:H339,H446:H446,H553:H553,H660:H660)/config!$AC$13</f>
        <v>0</v>
      </c>
      <c r="AU14" s="18">
        <f t="shared" si="40"/>
        <v>3.125E-2</v>
      </c>
      <c r="AV14" s="29">
        <f t="shared" si="8"/>
        <v>0</v>
      </c>
      <c r="AW14" s="30">
        <f t="shared" si="9"/>
        <v>0</v>
      </c>
      <c r="AX14" s="30">
        <f t="shared" si="10"/>
        <v>0</v>
      </c>
      <c r="AY14" s="30">
        <f t="shared" si="11"/>
        <v>0</v>
      </c>
      <c r="AZ14" s="30">
        <f t="shared" si="12"/>
        <v>0</v>
      </c>
      <c r="BA14" s="30">
        <f t="shared" si="13"/>
        <v>0</v>
      </c>
      <c r="BB14" s="31">
        <f t="shared" si="14"/>
        <v>0</v>
      </c>
      <c r="BC14" s="8"/>
      <c r="BD14" s="18">
        <f t="shared" si="15"/>
        <v>3.125E-2</v>
      </c>
      <c r="BE14" s="26" t="str">
        <f t="shared" si="16"/>
        <v>-</v>
      </c>
      <c r="BF14" s="27" t="str">
        <f t="shared" si="17"/>
        <v>-</v>
      </c>
      <c r="BG14" s="27" t="str">
        <f t="shared" si="18"/>
        <v>-</v>
      </c>
      <c r="BH14" s="27" t="str">
        <f t="shared" si="19"/>
        <v>-</v>
      </c>
      <c r="BI14" s="27" t="str">
        <f t="shared" si="20"/>
        <v>-</v>
      </c>
      <c r="BJ14" s="27" t="str">
        <f t="shared" si="21"/>
        <v>-</v>
      </c>
      <c r="BK14" s="28" t="str">
        <f t="shared" si="22"/>
        <v>-</v>
      </c>
      <c r="BL14" s="8"/>
      <c r="BM14" s="18">
        <f t="shared" si="23"/>
        <v>3.125E-2</v>
      </c>
      <c r="BN14" s="26" t="str">
        <f t="shared" si="24"/>
        <v>-</v>
      </c>
      <c r="BO14" s="27" t="str">
        <f t="shared" si="25"/>
        <v>-</v>
      </c>
      <c r="BP14" s="27" t="str">
        <f t="shared" si="26"/>
        <v>-</v>
      </c>
      <c r="BQ14" s="27" t="str">
        <f t="shared" si="27"/>
        <v>-</v>
      </c>
      <c r="BR14" s="27" t="str">
        <f t="shared" si="28"/>
        <v>-</v>
      </c>
      <c r="BS14" s="27" t="str">
        <f t="shared" si="29"/>
        <v>-</v>
      </c>
      <c r="BT14" s="28" t="str">
        <f t="shared" si="30"/>
        <v>-</v>
      </c>
      <c r="BV14" s="25" t="e">
        <f t="shared" si="41"/>
        <v>#N/A</v>
      </c>
      <c r="BW14" s="304" t="e">
        <f t="shared" si="42"/>
        <v>#N/A</v>
      </c>
      <c r="BX14" s="306">
        <f t="shared" si="46"/>
        <v>60</v>
      </c>
      <c r="BZ14" s="26">
        <f t="shared" si="31"/>
        <v>0</v>
      </c>
      <c r="CA14" s="27">
        <f t="shared" si="32"/>
        <v>0</v>
      </c>
      <c r="CB14" s="27">
        <f t="shared" si="33"/>
        <v>0</v>
      </c>
      <c r="CC14" s="27">
        <f t="shared" si="34"/>
        <v>0</v>
      </c>
      <c r="CD14" s="27">
        <f t="shared" si="35"/>
        <v>0</v>
      </c>
      <c r="CE14" s="27">
        <f t="shared" si="36"/>
        <v>0</v>
      </c>
      <c r="CF14" s="28">
        <f t="shared" si="37"/>
        <v>0</v>
      </c>
      <c r="CI14" s="26" t="str">
        <f t="shared" si="43"/>
        <v/>
      </c>
      <c r="CJ14" s="27" t="str">
        <f t="shared" si="38"/>
        <v/>
      </c>
      <c r="CK14" s="27" t="str">
        <f t="shared" si="38"/>
        <v/>
      </c>
      <c r="CL14" s="27" t="str">
        <f t="shared" si="38"/>
        <v/>
      </c>
      <c r="CM14" s="27" t="str">
        <f t="shared" si="38"/>
        <v/>
      </c>
      <c r="CN14" s="27" t="str">
        <f t="shared" si="38"/>
        <v/>
      </c>
      <c r="CO14" s="28" t="str">
        <f t="shared" si="38"/>
        <v/>
      </c>
    </row>
    <row r="15" spans="1:95" ht="15" customHeight="1" thickBot="1" x14ac:dyDescent="0.3">
      <c r="A15" s="479" t="s">
        <v>29</v>
      </c>
      <c r="B15" s="480">
        <v>0</v>
      </c>
      <c r="C15" s="481">
        <v>0</v>
      </c>
      <c r="D15" s="482">
        <v>0</v>
      </c>
      <c r="E15" s="482">
        <v>0</v>
      </c>
      <c r="F15" s="482">
        <v>0</v>
      </c>
      <c r="G15" s="482">
        <v>0</v>
      </c>
      <c r="H15" s="482">
        <v>0</v>
      </c>
      <c r="I15" s="482" t="s">
        <v>20</v>
      </c>
      <c r="J15" s="483" t="s">
        <v>29</v>
      </c>
      <c r="K15" s="484">
        <v>0</v>
      </c>
      <c r="L15" s="485">
        <v>0</v>
      </c>
      <c r="M15" s="485">
        <v>0</v>
      </c>
      <c r="N15" s="485">
        <v>0</v>
      </c>
      <c r="O15" s="485">
        <v>0</v>
      </c>
      <c r="P15" s="485">
        <v>0</v>
      </c>
      <c r="Q15" s="485">
        <v>0</v>
      </c>
      <c r="R15" s="485">
        <v>0</v>
      </c>
      <c r="S15" s="485">
        <v>0</v>
      </c>
      <c r="T15" s="485">
        <v>0</v>
      </c>
      <c r="U15" s="485">
        <v>0</v>
      </c>
      <c r="V15" s="485">
        <v>0</v>
      </c>
      <c r="W15" s="485">
        <v>0</v>
      </c>
      <c r="X15" s="485">
        <v>0</v>
      </c>
      <c r="Y15" s="486" t="s">
        <v>418</v>
      </c>
      <c r="Z15" s="486" t="s">
        <v>418</v>
      </c>
      <c r="AA15" s="485">
        <v>0</v>
      </c>
      <c r="AB15" s="486">
        <v>0</v>
      </c>
      <c r="AC15" s="485">
        <v>0</v>
      </c>
      <c r="AD15" s="486">
        <v>0</v>
      </c>
      <c r="AE15" s="485">
        <v>0</v>
      </c>
      <c r="AF15" s="487">
        <v>0</v>
      </c>
      <c r="AL15" s="292">
        <f t="shared" si="7"/>
        <v>0</v>
      </c>
      <c r="AN15" s="18">
        <f t="shared" si="39"/>
        <v>4.1666666666666664E-2</v>
      </c>
      <c r="AO15" s="26">
        <f>SUM(C19,C126,C233,C340,C447,C554,C661)/config!$AC$13</f>
        <v>0</v>
      </c>
      <c r="AP15" s="27">
        <f>SUM(D19:E19,D126:E126,D233:E233,D340:E340,D447:E447,D554:E554,D661:E661)/config!$AC$13</f>
        <v>0</v>
      </c>
      <c r="AQ15" s="27">
        <f>SUM(F19,F126,F233,F340,F447,F554,F661)/config!$AC$13</f>
        <v>0</v>
      </c>
      <c r="AR15" s="27">
        <f>SUM(G19,G126,G233,G340,G447,G554,G661)/config!$AC$13</f>
        <v>0</v>
      </c>
      <c r="AS15" s="28">
        <f>SUM(H19:H19,H126:H126,H233:H233,H340:H340,H447:H447,H554:H554,H661:H661)/config!$AC$13</f>
        <v>0</v>
      </c>
      <c r="AU15" s="18">
        <f t="shared" si="40"/>
        <v>4.1666666666666664E-2</v>
      </c>
      <c r="AV15" s="29">
        <f t="shared" si="8"/>
        <v>0</v>
      </c>
      <c r="AW15" s="30">
        <f t="shared" si="9"/>
        <v>0</v>
      </c>
      <c r="AX15" s="30">
        <f t="shared" si="10"/>
        <v>0</v>
      </c>
      <c r="AY15" s="30">
        <f t="shared" si="11"/>
        <v>0</v>
      </c>
      <c r="AZ15" s="30">
        <f t="shared" si="12"/>
        <v>0</v>
      </c>
      <c r="BA15" s="30">
        <f t="shared" si="13"/>
        <v>0</v>
      </c>
      <c r="BB15" s="31">
        <f t="shared" si="14"/>
        <v>0</v>
      </c>
      <c r="BC15" s="8"/>
      <c r="BD15" s="18">
        <f t="shared" si="15"/>
        <v>4.1666666666666664E-2</v>
      </c>
      <c r="BE15" s="26" t="str">
        <f t="shared" si="16"/>
        <v>-</v>
      </c>
      <c r="BF15" s="27" t="str">
        <f t="shared" si="17"/>
        <v>-</v>
      </c>
      <c r="BG15" s="27" t="str">
        <f t="shared" si="18"/>
        <v>-</v>
      </c>
      <c r="BH15" s="27" t="str">
        <f t="shared" si="19"/>
        <v>-</v>
      </c>
      <c r="BI15" s="27" t="str">
        <f t="shared" si="20"/>
        <v>-</v>
      </c>
      <c r="BJ15" s="27" t="str">
        <f t="shared" si="21"/>
        <v>-</v>
      </c>
      <c r="BK15" s="28" t="str">
        <f t="shared" si="22"/>
        <v>-</v>
      </c>
      <c r="BL15" s="8"/>
      <c r="BM15" s="18">
        <f t="shared" si="23"/>
        <v>4.1666666666666664E-2</v>
      </c>
      <c r="BN15" s="26" t="str">
        <f t="shared" si="24"/>
        <v>-</v>
      </c>
      <c r="BO15" s="27" t="str">
        <f t="shared" si="25"/>
        <v>-</v>
      </c>
      <c r="BP15" s="27" t="str">
        <f t="shared" si="26"/>
        <v>-</v>
      </c>
      <c r="BQ15" s="27" t="str">
        <f t="shared" si="27"/>
        <v>-</v>
      </c>
      <c r="BR15" s="27" t="str">
        <f t="shared" si="28"/>
        <v>-</v>
      </c>
      <c r="BS15" s="27" t="str">
        <f t="shared" si="29"/>
        <v>-</v>
      </c>
      <c r="BT15" s="28" t="str">
        <f t="shared" si="30"/>
        <v>-</v>
      </c>
      <c r="BV15" s="25" t="e">
        <f t="shared" si="41"/>
        <v>#N/A</v>
      </c>
      <c r="BW15" s="304" t="e">
        <f t="shared" si="42"/>
        <v>#N/A</v>
      </c>
      <c r="BX15" s="306">
        <f t="shared" si="46"/>
        <v>60</v>
      </c>
      <c r="BZ15" s="26">
        <f t="shared" si="31"/>
        <v>0</v>
      </c>
      <c r="CA15" s="27">
        <f t="shared" si="32"/>
        <v>0</v>
      </c>
      <c r="CB15" s="27">
        <f t="shared" si="33"/>
        <v>0</v>
      </c>
      <c r="CC15" s="27">
        <f t="shared" si="34"/>
        <v>0</v>
      </c>
      <c r="CD15" s="27">
        <f t="shared" si="35"/>
        <v>0</v>
      </c>
      <c r="CE15" s="27">
        <f t="shared" si="36"/>
        <v>0</v>
      </c>
      <c r="CF15" s="28">
        <f t="shared" si="37"/>
        <v>0</v>
      </c>
      <c r="CI15" s="26" t="str">
        <f t="shared" si="43"/>
        <v/>
      </c>
      <c r="CJ15" s="27" t="str">
        <f t="shared" si="38"/>
        <v/>
      </c>
      <c r="CK15" s="27" t="str">
        <f t="shared" si="38"/>
        <v/>
      </c>
      <c r="CL15" s="27" t="str">
        <f t="shared" si="38"/>
        <v/>
      </c>
      <c r="CM15" s="27" t="str">
        <f t="shared" si="38"/>
        <v/>
      </c>
      <c r="CN15" s="27" t="str">
        <f t="shared" si="38"/>
        <v/>
      </c>
      <c r="CO15" s="28" t="str">
        <f t="shared" si="38"/>
        <v/>
      </c>
    </row>
    <row r="16" spans="1:95" ht="15" customHeight="1" x14ac:dyDescent="0.25">
      <c r="A16" s="463" t="s">
        <v>30</v>
      </c>
      <c r="B16" s="488">
        <v>0</v>
      </c>
      <c r="C16" s="482">
        <v>0</v>
      </c>
      <c r="D16" s="482">
        <v>0</v>
      </c>
      <c r="E16" s="482">
        <v>0</v>
      </c>
      <c r="F16" s="482">
        <v>0</v>
      </c>
      <c r="G16" s="482">
        <v>0</v>
      </c>
      <c r="H16" s="482">
        <v>0</v>
      </c>
      <c r="I16" s="482" t="s">
        <v>20</v>
      </c>
      <c r="J16" s="479" t="s">
        <v>30</v>
      </c>
      <c r="K16" s="489">
        <v>0</v>
      </c>
      <c r="L16" s="482">
        <v>0</v>
      </c>
      <c r="M16" s="482">
        <v>0</v>
      </c>
      <c r="N16" s="482">
        <v>0</v>
      </c>
      <c r="O16" s="482">
        <v>0</v>
      </c>
      <c r="P16" s="482">
        <v>0</v>
      </c>
      <c r="Q16" s="482">
        <v>0</v>
      </c>
      <c r="R16" s="482">
        <v>0</v>
      </c>
      <c r="S16" s="482">
        <v>0</v>
      </c>
      <c r="T16" s="482">
        <v>0</v>
      </c>
      <c r="U16" s="482">
        <v>0</v>
      </c>
      <c r="V16" s="482">
        <v>0</v>
      </c>
      <c r="W16" s="482">
        <v>0</v>
      </c>
      <c r="X16" s="482">
        <v>0</v>
      </c>
      <c r="Y16" s="490" t="s">
        <v>418</v>
      </c>
      <c r="Z16" s="490" t="s">
        <v>418</v>
      </c>
      <c r="AA16" s="482">
        <v>0</v>
      </c>
      <c r="AB16" s="490">
        <v>0</v>
      </c>
      <c r="AC16" s="482">
        <v>0</v>
      </c>
      <c r="AD16" s="490">
        <v>0</v>
      </c>
      <c r="AE16" s="482">
        <v>0</v>
      </c>
      <c r="AF16" s="491">
        <v>0</v>
      </c>
      <c r="AL16" s="292">
        <f t="shared" si="7"/>
        <v>0</v>
      </c>
      <c r="AN16" s="18">
        <f t="shared" si="39"/>
        <v>5.2083333333333329E-2</v>
      </c>
      <c r="AO16" s="26">
        <f>SUM(C20,C127,C234,C341,C448,C555,C662)/config!$AC$13</f>
        <v>0</v>
      </c>
      <c r="AP16" s="27">
        <f>SUM(D20:E20,D127:E127,D234:E234,D341:E341,D448:E448,D555:E555,D662:E662)/config!$AC$13</f>
        <v>0</v>
      </c>
      <c r="AQ16" s="27">
        <f>SUM(F20,F127,F234,F341,F448,F555,F662)/config!$AC$13</f>
        <v>0</v>
      </c>
      <c r="AR16" s="27">
        <f>SUM(G20,G127,G234,G341,G448,G555,G662)/config!$AC$13</f>
        <v>0</v>
      </c>
      <c r="AS16" s="28">
        <f>SUM(H20:H20,H127:H127,H234:H234,H341:H341,H448:H448,H555:H555,H662:H662)/config!$AC$13</f>
        <v>0</v>
      </c>
      <c r="AU16" s="18">
        <f t="shared" si="40"/>
        <v>5.2083333333333329E-2</v>
      </c>
      <c r="AV16" s="29">
        <f t="shared" si="8"/>
        <v>0</v>
      </c>
      <c r="AW16" s="30">
        <f t="shared" si="9"/>
        <v>0</v>
      </c>
      <c r="AX16" s="30">
        <f t="shared" si="10"/>
        <v>0</v>
      </c>
      <c r="AY16" s="30">
        <f t="shared" si="11"/>
        <v>0</v>
      </c>
      <c r="AZ16" s="30">
        <f t="shared" si="12"/>
        <v>0</v>
      </c>
      <c r="BA16" s="30">
        <f t="shared" si="13"/>
        <v>0</v>
      </c>
      <c r="BB16" s="31">
        <f t="shared" si="14"/>
        <v>0</v>
      </c>
      <c r="BC16" s="8"/>
      <c r="BD16" s="18">
        <f t="shared" si="15"/>
        <v>5.2083333333333329E-2</v>
      </c>
      <c r="BE16" s="26" t="str">
        <f t="shared" si="16"/>
        <v>-</v>
      </c>
      <c r="BF16" s="27" t="str">
        <f t="shared" si="17"/>
        <v>-</v>
      </c>
      <c r="BG16" s="27" t="str">
        <f t="shared" si="18"/>
        <v>-</v>
      </c>
      <c r="BH16" s="27" t="str">
        <f t="shared" si="19"/>
        <v>-</v>
      </c>
      <c r="BI16" s="27" t="str">
        <f t="shared" si="20"/>
        <v>-</v>
      </c>
      <c r="BJ16" s="27" t="str">
        <f t="shared" si="21"/>
        <v>-</v>
      </c>
      <c r="BK16" s="28" t="str">
        <f t="shared" si="22"/>
        <v>-</v>
      </c>
      <c r="BL16" s="8"/>
      <c r="BM16" s="18">
        <f t="shared" si="23"/>
        <v>5.2083333333333329E-2</v>
      </c>
      <c r="BN16" s="26" t="str">
        <f t="shared" si="24"/>
        <v>-</v>
      </c>
      <c r="BO16" s="27" t="str">
        <f t="shared" si="25"/>
        <v>-</v>
      </c>
      <c r="BP16" s="27" t="str">
        <f t="shared" si="26"/>
        <v>-</v>
      </c>
      <c r="BQ16" s="27" t="str">
        <f t="shared" si="27"/>
        <v>-</v>
      </c>
      <c r="BR16" s="27" t="str">
        <f t="shared" si="28"/>
        <v>-</v>
      </c>
      <c r="BS16" s="27" t="str">
        <f t="shared" si="29"/>
        <v>-</v>
      </c>
      <c r="BT16" s="28" t="str">
        <f t="shared" si="30"/>
        <v>-</v>
      </c>
      <c r="BV16" s="25" t="e">
        <f t="shared" si="41"/>
        <v>#N/A</v>
      </c>
      <c r="BW16" s="304" t="e">
        <f t="shared" si="42"/>
        <v>#N/A</v>
      </c>
      <c r="BX16" s="306">
        <f t="shared" si="46"/>
        <v>60</v>
      </c>
      <c r="BZ16" s="26">
        <f t="shared" si="31"/>
        <v>0</v>
      </c>
      <c r="CA16" s="27">
        <f t="shared" si="32"/>
        <v>0</v>
      </c>
      <c r="CB16" s="27">
        <f t="shared" si="33"/>
        <v>0</v>
      </c>
      <c r="CC16" s="27">
        <f t="shared" si="34"/>
        <v>0</v>
      </c>
      <c r="CD16" s="27">
        <f t="shared" si="35"/>
        <v>0</v>
      </c>
      <c r="CE16" s="27">
        <f t="shared" si="36"/>
        <v>0</v>
      </c>
      <c r="CF16" s="28">
        <f t="shared" si="37"/>
        <v>0</v>
      </c>
      <c r="CI16" s="26" t="str">
        <f t="shared" si="43"/>
        <v/>
      </c>
      <c r="CJ16" s="27" t="str">
        <f t="shared" si="38"/>
        <v/>
      </c>
      <c r="CK16" s="27" t="str">
        <f t="shared" si="38"/>
        <v/>
      </c>
      <c r="CL16" s="27" t="str">
        <f t="shared" si="38"/>
        <v/>
      </c>
      <c r="CM16" s="27" t="str">
        <f t="shared" si="38"/>
        <v/>
      </c>
      <c r="CN16" s="27" t="str">
        <f t="shared" si="38"/>
        <v/>
      </c>
      <c r="CO16" s="28" t="str">
        <f t="shared" si="38"/>
        <v/>
      </c>
    </row>
    <row r="17" spans="1:93" ht="15" customHeight="1" x14ac:dyDescent="0.25">
      <c r="A17" s="463" t="s">
        <v>32</v>
      </c>
      <c r="B17" s="482">
        <v>0</v>
      </c>
      <c r="C17" s="482">
        <v>0</v>
      </c>
      <c r="D17" s="482">
        <v>0</v>
      </c>
      <c r="E17" s="482">
        <v>0</v>
      </c>
      <c r="F17" s="482">
        <v>0</v>
      </c>
      <c r="G17" s="482">
        <v>0</v>
      </c>
      <c r="H17" s="482">
        <v>0</v>
      </c>
      <c r="I17" s="482" t="s">
        <v>20</v>
      </c>
      <c r="J17" s="479" t="s">
        <v>32</v>
      </c>
      <c r="K17" s="489">
        <v>0</v>
      </c>
      <c r="L17" s="482">
        <v>0</v>
      </c>
      <c r="M17" s="482">
        <v>0</v>
      </c>
      <c r="N17" s="482">
        <v>0</v>
      </c>
      <c r="O17" s="482">
        <v>0</v>
      </c>
      <c r="P17" s="482">
        <v>0</v>
      </c>
      <c r="Q17" s="482">
        <v>0</v>
      </c>
      <c r="R17" s="482">
        <v>0</v>
      </c>
      <c r="S17" s="482">
        <v>0</v>
      </c>
      <c r="T17" s="482">
        <v>0</v>
      </c>
      <c r="U17" s="482">
        <v>0</v>
      </c>
      <c r="V17" s="482">
        <v>0</v>
      </c>
      <c r="W17" s="482">
        <v>0</v>
      </c>
      <c r="X17" s="482">
        <v>0</v>
      </c>
      <c r="Y17" s="490" t="s">
        <v>418</v>
      </c>
      <c r="Z17" s="490" t="s">
        <v>418</v>
      </c>
      <c r="AA17" s="482">
        <v>0</v>
      </c>
      <c r="AB17" s="490">
        <v>0</v>
      </c>
      <c r="AC17" s="482">
        <v>0</v>
      </c>
      <c r="AD17" s="490">
        <v>0</v>
      </c>
      <c r="AE17" s="482">
        <v>0</v>
      </c>
      <c r="AF17" s="491">
        <v>0</v>
      </c>
      <c r="AL17" s="292">
        <f t="shared" si="7"/>
        <v>0</v>
      </c>
      <c r="AN17" s="18">
        <f t="shared" si="39"/>
        <v>6.2499999999999993E-2</v>
      </c>
      <c r="AO17" s="26">
        <f>SUM(C21,C128,C235,C342,C449,C556,C663)/config!$AC$13</f>
        <v>0</v>
      </c>
      <c r="AP17" s="27">
        <f>SUM(D21:E21,D128:E128,D235:E235,D342:E342,D449:E449,D556:E556,D663:E663)/config!$AC$13</f>
        <v>0</v>
      </c>
      <c r="AQ17" s="27">
        <f>SUM(F21,F128,F235,F342,F449,F556,F663)/config!$AC$13</f>
        <v>0</v>
      </c>
      <c r="AR17" s="27">
        <f>SUM(G21,G128,G235,G342,G449,G556,G663)/config!$AC$13</f>
        <v>0</v>
      </c>
      <c r="AS17" s="28">
        <f>SUM(H21:H21,H128:H128,H235:H235,H342:H342,H449:H449,H556:H556,H663:H663)/config!$AC$13</f>
        <v>0</v>
      </c>
      <c r="AU17" s="18">
        <f t="shared" si="40"/>
        <v>6.2499999999999993E-2</v>
      </c>
      <c r="AV17" s="29">
        <f t="shared" si="8"/>
        <v>0</v>
      </c>
      <c r="AW17" s="30">
        <f t="shared" si="9"/>
        <v>0</v>
      </c>
      <c r="AX17" s="30">
        <f t="shared" si="10"/>
        <v>0</v>
      </c>
      <c r="AY17" s="30">
        <f t="shared" si="11"/>
        <v>0</v>
      </c>
      <c r="AZ17" s="30">
        <f t="shared" si="12"/>
        <v>0</v>
      </c>
      <c r="BA17" s="30">
        <f t="shared" si="13"/>
        <v>0</v>
      </c>
      <c r="BB17" s="31">
        <f t="shared" si="14"/>
        <v>0</v>
      </c>
      <c r="BC17" s="8"/>
      <c r="BD17" s="18">
        <f t="shared" si="15"/>
        <v>6.2499999999999993E-2</v>
      </c>
      <c r="BE17" s="26" t="str">
        <f t="shared" si="16"/>
        <v>-</v>
      </c>
      <c r="BF17" s="27" t="str">
        <f t="shared" si="17"/>
        <v>-</v>
      </c>
      <c r="BG17" s="27" t="str">
        <f t="shared" si="18"/>
        <v>-</v>
      </c>
      <c r="BH17" s="27" t="str">
        <f t="shared" si="19"/>
        <v>-</v>
      </c>
      <c r="BI17" s="27" t="str">
        <f t="shared" si="20"/>
        <v>-</v>
      </c>
      <c r="BJ17" s="27" t="str">
        <f t="shared" si="21"/>
        <v>-</v>
      </c>
      <c r="BK17" s="28" t="str">
        <f t="shared" si="22"/>
        <v>-</v>
      </c>
      <c r="BL17" s="8"/>
      <c r="BM17" s="18">
        <f t="shared" si="23"/>
        <v>6.2499999999999993E-2</v>
      </c>
      <c r="BN17" s="26" t="str">
        <f t="shared" si="24"/>
        <v>-</v>
      </c>
      <c r="BO17" s="27" t="str">
        <f t="shared" si="25"/>
        <v>-</v>
      </c>
      <c r="BP17" s="27" t="str">
        <f t="shared" si="26"/>
        <v>-</v>
      </c>
      <c r="BQ17" s="27" t="str">
        <f t="shared" si="27"/>
        <v>-</v>
      </c>
      <c r="BR17" s="27" t="str">
        <f t="shared" si="28"/>
        <v>-</v>
      </c>
      <c r="BS17" s="27" t="str">
        <f t="shared" si="29"/>
        <v>-</v>
      </c>
      <c r="BT17" s="28" t="str">
        <f t="shared" si="30"/>
        <v>-</v>
      </c>
      <c r="BV17" s="25" t="e">
        <f t="shared" si="41"/>
        <v>#N/A</v>
      </c>
      <c r="BW17" s="304" t="e">
        <f t="shared" si="42"/>
        <v>#N/A</v>
      </c>
      <c r="BX17" s="306">
        <f t="shared" si="46"/>
        <v>60</v>
      </c>
      <c r="BZ17" s="26">
        <f t="shared" si="31"/>
        <v>0</v>
      </c>
      <c r="CA17" s="27">
        <f t="shared" si="32"/>
        <v>0</v>
      </c>
      <c r="CB17" s="27">
        <f t="shared" si="33"/>
        <v>0</v>
      </c>
      <c r="CC17" s="27">
        <f t="shared" si="34"/>
        <v>0</v>
      </c>
      <c r="CD17" s="27">
        <f t="shared" si="35"/>
        <v>0</v>
      </c>
      <c r="CE17" s="27">
        <f t="shared" si="36"/>
        <v>0</v>
      </c>
      <c r="CF17" s="28">
        <f t="shared" si="37"/>
        <v>0</v>
      </c>
      <c r="CI17" s="26" t="str">
        <f t="shared" si="43"/>
        <v/>
      </c>
      <c r="CJ17" s="27" t="str">
        <f t="shared" si="38"/>
        <v/>
      </c>
      <c r="CK17" s="27" t="str">
        <f t="shared" si="38"/>
        <v/>
      </c>
      <c r="CL17" s="27" t="str">
        <f t="shared" si="38"/>
        <v/>
      </c>
      <c r="CM17" s="27" t="str">
        <f t="shared" si="38"/>
        <v/>
      </c>
      <c r="CN17" s="27" t="str">
        <f t="shared" si="38"/>
        <v/>
      </c>
      <c r="CO17" s="28" t="str">
        <f t="shared" si="38"/>
        <v/>
      </c>
    </row>
    <row r="18" spans="1:93" ht="15" customHeight="1" x14ac:dyDescent="0.25">
      <c r="A18" s="463" t="s">
        <v>34</v>
      </c>
      <c r="B18" s="482">
        <v>0</v>
      </c>
      <c r="C18" s="482">
        <v>0</v>
      </c>
      <c r="D18" s="482">
        <v>0</v>
      </c>
      <c r="E18" s="482">
        <v>0</v>
      </c>
      <c r="F18" s="482">
        <v>0</v>
      </c>
      <c r="G18" s="482">
        <v>0</v>
      </c>
      <c r="H18" s="482">
        <v>0</v>
      </c>
      <c r="I18" s="482" t="s">
        <v>20</v>
      </c>
      <c r="J18" s="479" t="s">
        <v>34</v>
      </c>
      <c r="K18" s="489">
        <v>0</v>
      </c>
      <c r="L18" s="482">
        <v>0</v>
      </c>
      <c r="M18" s="482">
        <v>0</v>
      </c>
      <c r="N18" s="482">
        <v>0</v>
      </c>
      <c r="O18" s="482">
        <v>0</v>
      </c>
      <c r="P18" s="482">
        <v>0</v>
      </c>
      <c r="Q18" s="482">
        <v>0</v>
      </c>
      <c r="R18" s="482">
        <v>0</v>
      </c>
      <c r="S18" s="482">
        <v>0</v>
      </c>
      <c r="T18" s="482">
        <v>0</v>
      </c>
      <c r="U18" s="482">
        <v>0</v>
      </c>
      <c r="V18" s="482">
        <v>0</v>
      </c>
      <c r="W18" s="482">
        <v>0</v>
      </c>
      <c r="X18" s="482">
        <v>0</v>
      </c>
      <c r="Y18" s="490" t="s">
        <v>418</v>
      </c>
      <c r="Z18" s="490" t="s">
        <v>418</v>
      </c>
      <c r="AA18" s="482">
        <v>0</v>
      </c>
      <c r="AB18" s="490">
        <v>0</v>
      </c>
      <c r="AC18" s="482">
        <v>0</v>
      </c>
      <c r="AD18" s="490">
        <v>0</v>
      </c>
      <c r="AE18" s="482">
        <v>0</v>
      </c>
      <c r="AF18" s="491">
        <v>0</v>
      </c>
      <c r="AL18" s="292">
        <f t="shared" si="7"/>
        <v>0</v>
      </c>
      <c r="AN18" s="18">
        <f t="shared" si="39"/>
        <v>7.2916666666666657E-2</v>
      </c>
      <c r="AO18" s="26">
        <f>SUM(C22,C129,C236,C343,C450,C557,C664)/config!$AC$13</f>
        <v>0</v>
      </c>
      <c r="AP18" s="27">
        <f>SUM(D22:E22,D129:E129,D236:E236,D343:E343,D450:E450,D557:E557,D664:E664)/config!$AC$13</f>
        <v>0</v>
      </c>
      <c r="AQ18" s="27">
        <f>SUM(F22,F129,F236,F343,F450,F557,F664)/config!$AC$13</f>
        <v>0</v>
      </c>
      <c r="AR18" s="27">
        <f>SUM(G22,G129,G236,G343,G450,G557,G664)/config!$AC$13</f>
        <v>0</v>
      </c>
      <c r="AS18" s="28">
        <f>SUM(H22:H22,H129:H129,H236:H236,H343:H343,H450:H450,H557:H557,H664:H664)/config!$AC$13</f>
        <v>0</v>
      </c>
      <c r="AU18" s="18">
        <f t="shared" si="40"/>
        <v>7.2916666666666657E-2</v>
      </c>
      <c r="AV18" s="29">
        <f t="shared" si="8"/>
        <v>0</v>
      </c>
      <c r="AW18" s="30">
        <f t="shared" si="9"/>
        <v>0</v>
      </c>
      <c r="AX18" s="30">
        <f t="shared" si="10"/>
        <v>0</v>
      </c>
      <c r="AY18" s="30">
        <f t="shared" si="11"/>
        <v>0</v>
      </c>
      <c r="AZ18" s="30">
        <f t="shared" si="12"/>
        <v>0</v>
      </c>
      <c r="BA18" s="30">
        <f t="shared" si="13"/>
        <v>0</v>
      </c>
      <c r="BB18" s="31">
        <f t="shared" si="14"/>
        <v>0</v>
      </c>
      <c r="BC18" s="8"/>
      <c r="BD18" s="18">
        <f t="shared" si="15"/>
        <v>7.2916666666666657E-2</v>
      </c>
      <c r="BE18" s="26" t="str">
        <f t="shared" si="16"/>
        <v>-</v>
      </c>
      <c r="BF18" s="27" t="str">
        <f t="shared" si="17"/>
        <v>-</v>
      </c>
      <c r="BG18" s="27" t="str">
        <f t="shared" si="18"/>
        <v>-</v>
      </c>
      <c r="BH18" s="27" t="str">
        <f t="shared" si="19"/>
        <v>-</v>
      </c>
      <c r="BI18" s="27" t="str">
        <f t="shared" si="20"/>
        <v>-</v>
      </c>
      <c r="BJ18" s="27" t="str">
        <f t="shared" si="21"/>
        <v>-</v>
      </c>
      <c r="BK18" s="28" t="str">
        <f t="shared" si="22"/>
        <v>-</v>
      </c>
      <c r="BL18" s="8"/>
      <c r="BM18" s="18">
        <f t="shared" si="23"/>
        <v>7.2916666666666657E-2</v>
      </c>
      <c r="BN18" s="26" t="str">
        <f t="shared" si="24"/>
        <v>-</v>
      </c>
      <c r="BO18" s="27" t="str">
        <f t="shared" si="25"/>
        <v>-</v>
      </c>
      <c r="BP18" s="27" t="str">
        <f t="shared" si="26"/>
        <v>-</v>
      </c>
      <c r="BQ18" s="27" t="str">
        <f t="shared" si="27"/>
        <v>-</v>
      </c>
      <c r="BR18" s="27" t="str">
        <f t="shared" si="28"/>
        <v>-</v>
      </c>
      <c r="BS18" s="27" t="str">
        <f t="shared" si="29"/>
        <v>-</v>
      </c>
      <c r="BT18" s="28" t="str">
        <f t="shared" si="30"/>
        <v>-</v>
      </c>
      <c r="BV18" s="25" t="e">
        <f t="shared" si="41"/>
        <v>#N/A</v>
      </c>
      <c r="BW18" s="304" t="e">
        <f t="shared" si="42"/>
        <v>#N/A</v>
      </c>
      <c r="BX18" s="306">
        <f t="shared" si="46"/>
        <v>60</v>
      </c>
      <c r="BZ18" s="26">
        <f t="shared" si="31"/>
        <v>0</v>
      </c>
      <c r="CA18" s="27">
        <f t="shared" si="32"/>
        <v>0</v>
      </c>
      <c r="CB18" s="27">
        <f t="shared" si="33"/>
        <v>0</v>
      </c>
      <c r="CC18" s="27">
        <f t="shared" si="34"/>
        <v>0</v>
      </c>
      <c r="CD18" s="27">
        <f t="shared" si="35"/>
        <v>0</v>
      </c>
      <c r="CE18" s="27">
        <f t="shared" si="36"/>
        <v>0</v>
      </c>
      <c r="CF18" s="28">
        <f t="shared" si="37"/>
        <v>0</v>
      </c>
      <c r="CI18" s="26" t="str">
        <f t="shared" si="43"/>
        <v/>
      </c>
      <c r="CJ18" s="27" t="str">
        <f t="shared" si="38"/>
        <v/>
      </c>
      <c r="CK18" s="27" t="str">
        <f t="shared" si="38"/>
        <v/>
      </c>
      <c r="CL18" s="27" t="str">
        <f t="shared" si="38"/>
        <v/>
      </c>
      <c r="CM18" s="27" t="str">
        <f t="shared" si="38"/>
        <v/>
      </c>
      <c r="CN18" s="27" t="str">
        <f t="shared" si="38"/>
        <v/>
      </c>
      <c r="CO18" s="28" t="str">
        <f t="shared" si="38"/>
        <v/>
      </c>
    </row>
    <row r="19" spans="1:93" ht="15" customHeight="1" x14ac:dyDescent="0.25">
      <c r="A19" s="463" t="s">
        <v>31</v>
      </c>
      <c r="B19" s="482">
        <v>0</v>
      </c>
      <c r="C19" s="482">
        <v>0</v>
      </c>
      <c r="D19" s="482">
        <v>0</v>
      </c>
      <c r="E19" s="482">
        <v>0</v>
      </c>
      <c r="F19" s="482">
        <v>0</v>
      </c>
      <c r="G19" s="482">
        <v>0</v>
      </c>
      <c r="H19" s="482">
        <v>0</v>
      </c>
      <c r="I19" s="482" t="s">
        <v>20</v>
      </c>
      <c r="J19" s="479" t="s">
        <v>31</v>
      </c>
      <c r="K19" s="489">
        <v>0</v>
      </c>
      <c r="L19" s="482">
        <v>0</v>
      </c>
      <c r="M19" s="482">
        <v>0</v>
      </c>
      <c r="N19" s="482">
        <v>0</v>
      </c>
      <c r="O19" s="482">
        <v>0</v>
      </c>
      <c r="P19" s="482">
        <v>0</v>
      </c>
      <c r="Q19" s="482">
        <v>0</v>
      </c>
      <c r="R19" s="482">
        <v>0</v>
      </c>
      <c r="S19" s="482">
        <v>0</v>
      </c>
      <c r="T19" s="482">
        <v>0</v>
      </c>
      <c r="U19" s="482">
        <v>0</v>
      </c>
      <c r="V19" s="482">
        <v>0</v>
      </c>
      <c r="W19" s="482">
        <v>0</v>
      </c>
      <c r="X19" s="482">
        <v>0</v>
      </c>
      <c r="Y19" s="490" t="s">
        <v>418</v>
      </c>
      <c r="Z19" s="490" t="s">
        <v>418</v>
      </c>
      <c r="AA19" s="482">
        <v>0</v>
      </c>
      <c r="AB19" s="490">
        <v>0</v>
      </c>
      <c r="AC19" s="482">
        <v>0</v>
      </c>
      <c r="AD19" s="490">
        <v>0</v>
      </c>
      <c r="AE19" s="482">
        <v>0</v>
      </c>
      <c r="AF19" s="491">
        <v>0</v>
      </c>
      <c r="AL19" s="292">
        <f t="shared" si="7"/>
        <v>0</v>
      </c>
      <c r="AN19" s="18">
        <f t="shared" si="39"/>
        <v>8.3333333333333329E-2</v>
      </c>
      <c r="AO19" s="26">
        <f>SUM(C23,C130,C237,C344,C451,C558,C665)/config!$AC$13</f>
        <v>0</v>
      </c>
      <c r="AP19" s="27">
        <f>SUM(D23:E23,D130:E130,D237:E237,D344:E344,D451:E451,D558:E558,D665:E665)/config!$AC$13</f>
        <v>0</v>
      </c>
      <c r="AQ19" s="27">
        <f>SUM(F23,F130,F237,F344,F451,F558,F665)/config!$AC$13</f>
        <v>0</v>
      </c>
      <c r="AR19" s="27">
        <f>SUM(G23,G130,G237,G344,G451,G558,G665)/config!$AC$13</f>
        <v>0</v>
      </c>
      <c r="AS19" s="28">
        <f>SUM(H23:H23,H130:H130,H237:H237,H344:H344,H451:H451,H558:H558,H665:H665)/config!$AC$13</f>
        <v>0</v>
      </c>
      <c r="AU19" s="18">
        <f t="shared" si="40"/>
        <v>8.3333333333333329E-2</v>
      </c>
      <c r="AV19" s="29">
        <f t="shared" si="8"/>
        <v>0</v>
      </c>
      <c r="AW19" s="30">
        <f t="shared" si="9"/>
        <v>0</v>
      </c>
      <c r="AX19" s="30">
        <f t="shared" si="10"/>
        <v>0</v>
      </c>
      <c r="AY19" s="30">
        <f t="shared" si="11"/>
        <v>0</v>
      </c>
      <c r="AZ19" s="30">
        <f t="shared" si="12"/>
        <v>0</v>
      </c>
      <c r="BA19" s="30">
        <f t="shared" si="13"/>
        <v>0</v>
      </c>
      <c r="BB19" s="31">
        <f t="shared" si="14"/>
        <v>0</v>
      </c>
      <c r="BC19" s="8"/>
      <c r="BD19" s="18">
        <f t="shared" si="15"/>
        <v>8.3333333333333329E-2</v>
      </c>
      <c r="BE19" s="26" t="str">
        <f t="shared" si="16"/>
        <v>-</v>
      </c>
      <c r="BF19" s="27" t="str">
        <f t="shared" si="17"/>
        <v>-</v>
      </c>
      <c r="BG19" s="27" t="str">
        <f t="shared" si="18"/>
        <v>-</v>
      </c>
      <c r="BH19" s="27" t="str">
        <f t="shared" si="19"/>
        <v>-</v>
      </c>
      <c r="BI19" s="27" t="str">
        <f t="shared" si="20"/>
        <v>-</v>
      </c>
      <c r="BJ19" s="27" t="str">
        <f t="shared" si="21"/>
        <v>-</v>
      </c>
      <c r="BK19" s="28" t="str">
        <f t="shared" si="22"/>
        <v>-</v>
      </c>
      <c r="BL19" s="8"/>
      <c r="BM19" s="18">
        <f t="shared" si="23"/>
        <v>8.3333333333333329E-2</v>
      </c>
      <c r="BN19" s="26" t="str">
        <f t="shared" si="24"/>
        <v>-</v>
      </c>
      <c r="BO19" s="27" t="str">
        <f t="shared" si="25"/>
        <v>-</v>
      </c>
      <c r="BP19" s="27" t="str">
        <f t="shared" si="26"/>
        <v>-</v>
      </c>
      <c r="BQ19" s="27" t="str">
        <f t="shared" si="27"/>
        <v>-</v>
      </c>
      <c r="BR19" s="27" t="str">
        <f t="shared" si="28"/>
        <v>-</v>
      </c>
      <c r="BS19" s="27" t="str">
        <f t="shared" si="29"/>
        <v>-</v>
      </c>
      <c r="BT19" s="28" t="str">
        <f t="shared" si="30"/>
        <v>-</v>
      </c>
      <c r="BV19" s="25" t="e">
        <f t="shared" si="41"/>
        <v>#N/A</v>
      </c>
      <c r="BW19" s="304" t="e">
        <f t="shared" si="42"/>
        <v>#N/A</v>
      </c>
      <c r="BX19" s="306">
        <f t="shared" si="46"/>
        <v>60</v>
      </c>
      <c r="BZ19" s="26">
        <f t="shared" si="31"/>
        <v>0</v>
      </c>
      <c r="CA19" s="27">
        <f t="shared" si="32"/>
        <v>0</v>
      </c>
      <c r="CB19" s="27">
        <f t="shared" si="33"/>
        <v>0</v>
      </c>
      <c r="CC19" s="27">
        <f t="shared" si="34"/>
        <v>0</v>
      </c>
      <c r="CD19" s="27">
        <f t="shared" si="35"/>
        <v>0</v>
      </c>
      <c r="CE19" s="27">
        <f t="shared" si="36"/>
        <v>0</v>
      </c>
      <c r="CF19" s="28">
        <f t="shared" si="37"/>
        <v>0</v>
      </c>
      <c r="CI19" s="26" t="str">
        <f t="shared" si="43"/>
        <v/>
      </c>
      <c r="CJ19" s="27" t="str">
        <f t="shared" si="38"/>
        <v/>
      </c>
      <c r="CK19" s="27" t="str">
        <f t="shared" si="38"/>
        <v/>
      </c>
      <c r="CL19" s="27" t="str">
        <f t="shared" si="38"/>
        <v/>
      </c>
      <c r="CM19" s="27" t="str">
        <f t="shared" si="38"/>
        <v/>
      </c>
      <c r="CN19" s="27" t="str">
        <f t="shared" si="38"/>
        <v/>
      </c>
      <c r="CO19" s="28" t="str">
        <f t="shared" si="38"/>
        <v/>
      </c>
    </row>
    <row r="20" spans="1:93" ht="15" customHeight="1" x14ac:dyDescent="0.25">
      <c r="A20" s="463" t="s">
        <v>37</v>
      </c>
      <c r="B20" s="482">
        <v>0</v>
      </c>
      <c r="C20" s="482">
        <v>0</v>
      </c>
      <c r="D20" s="482">
        <v>0</v>
      </c>
      <c r="E20" s="482">
        <v>0</v>
      </c>
      <c r="F20" s="482">
        <v>0</v>
      </c>
      <c r="G20" s="482">
        <v>0</v>
      </c>
      <c r="H20" s="482">
        <v>0</v>
      </c>
      <c r="I20" s="482" t="s">
        <v>20</v>
      </c>
      <c r="J20" s="479" t="s">
        <v>37</v>
      </c>
      <c r="K20" s="489">
        <v>0</v>
      </c>
      <c r="L20" s="482">
        <v>0</v>
      </c>
      <c r="M20" s="482">
        <v>0</v>
      </c>
      <c r="N20" s="482">
        <v>0</v>
      </c>
      <c r="O20" s="482">
        <v>0</v>
      </c>
      <c r="P20" s="482">
        <v>0</v>
      </c>
      <c r="Q20" s="482">
        <v>0</v>
      </c>
      <c r="R20" s="482">
        <v>0</v>
      </c>
      <c r="S20" s="482">
        <v>0</v>
      </c>
      <c r="T20" s="482">
        <v>0</v>
      </c>
      <c r="U20" s="482">
        <v>0</v>
      </c>
      <c r="V20" s="482">
        <v>0</v>
      </c>
      <c r="W20" s="482">
        <v>0</v>
      </c>
      <c r="X20" s="482">
        <v>0</v>
      </c>
      <c r="Y20" s="490" t="s">
        <v>418</v>
      </c>
      <c r="Z20" s="490" t="s">
        <v>418</v>
      </c>
      <c r="AA20" s="482">
        <v>0</v>
      </c>
      <c r="AB20" s="490">
        <v>0</v>
      </c>
      <c r="AC20" s="482">
        <v>0</v>
      </c>
      <c r="AD20" s="490">
        <v>0</v>
      </c>
      <c r="AE20" s="482">
        <v>0</v>
      </c>
      <c r="AF20" s="491">
        <v>0</v>
      </c>
      <c r="AL20" s="292">
        <f t="shared" si="7"/>
        <v>0</v>
      </c>
      <c r="AN20" s="18">
        <f t="shared" si="39"/>
        <v>9.375E-2</v>
      </c>
      <c r="AO20" s="26">
        <f>SUM(C24,C131,C238,C345,C452,C559,C666)/config!$AC$13</f>
        <v>0</v>
      </c>
      <c r="AP20" s="27">
        <f>SUM(D24:E24,D131:E131,D238:E238,D345:E345,D452:E452,D559:E559,D666:E666)/config!$AC$13</f>
        <v>0</v>
      </c>
      <c r="AQ20" s="27">
        <f>SUM(F24,F131,F238,F345,F452,F559,F666)/config!$AC$13</f>
        <v>0</v>
      </c>
      <c r="AR20" s="27">
        <f>SUM(G24,G131,G238,G345,G452,G559,G666)/config!$AC$13</f>
        <v>0</v>
      </c>
      <c r="AS20" s="28">
        <f>SUM(H24:H24,H131:H131,H238:H238,H345:H345,H452:H452,H559:H559,H666:H666)/config!$AC$13</f>
        <v>0</v>
      </c>
      <c r="AU20" s="18">
        <f t="shared" si="40"/>
        <v>9.375E-2</v>
      </c>
      <c r="AV20" s="29">
        <f t="shared" si="8"/>
        <v>0</v>
      </c>
      <c r="AW20" s="30">
        <f t="shared" si="9"/>
        <v>0</v>
      </c>
      <c r="AX20" s="30">
        <f t="shared" si="10"/>
        <v>0</v>
      </c>
      <c r="AY20" s="30">
        <f t="shared" si="11"/>
        <v>0</v>
      </c>
      <c r="AZ20" s="30">
        <f t="shared" si="12"/>
        <v>0</v>
      </c>
      <c r="BA20" s="30">
        <f t="shared" si="13"/>
        <v>0</v>
      </c>
      <c r="BB20" s="31">
        <f t="shared" si="14"/>
        <v>0</v>
      </c>
      <c r="BC20" s="8"/>
      <c r="BD20" s="18">
        <f t="shared" si="15"/>
        <v>9.375E-2</v>
      </c>
      <c r="BE20" s="26" t="str">
        <f t="shared" si="16"/>
        <v>-</v>
      </c>
      <c r="BF20" s="27" t="str">
        <f t="shared" si="17"/>
        <v>-</v>
      </c>
      <c r="BG20" s="27" t="str">
        <f t="shared" si="18"/>
        <v>-</v>
      </c>
      <c r="BH20" s="27" t="str">
        <f t="shared" si="19"/>
        <v>-</v>
      </c>
      <c r="BI20" s="27" t="str">
        <f t="shared" si="20"/>
        <v>-</v>
      </c>
      <c r="BJ20" s="27" t="str">
        <f t="shared" si="21"/>
        <v>-</v>
      </c>
      <c r="BK20" s="28" t="str">
        <f t="shared" si="22"/>
        <v>-</v>
      </c>
      <c r="BL20" s="8"/>
      <c r="BM20" s="18">
        <f t="shared" si="23"/>
        <v>9.375E-2</v>
      </c>
      <c r="BN20" s="26" t="str">
        <f t="shared" si="24"/>
        <v>-</v>
      </c>
      <c r="BO20" s="27" t="str">
        <f t="shared" si="25"/>
        <v>-</v>
      </c>
      <c r="BP20" s="27" t="str">
        <f t="shared" si="26"/>
        <v>-</v>
      </c>
      <c r="BQ20" s="27" t="str">
        <f t="shared" si="27"/>
        <v>-</v>
      </c>
      <c r="BR20" s="27" t="str">
        <f t="shared" si="28"/>
        <v>-</v>
      </c>
      <c r="BS20" s="27" t="str">
        <f t="shared" si="29"/>
        <v>-</v>
      </c>
      <c r="BT20" s="28" t="str">
        <f t="shared" si="30"/>
        <v>-</v>
      </c>
      <c r="BV20" s="25" t="e">
        <f t="shared" si="41"/>
        <v>#N/A</v>
      </c>
      <c r="BW20" s="304" t="e">
        <f t="shared" si="42"/>
        <v>#N/A</v>
      </c>
      <c r="BX20" s="306">
        <f t="shared" si="46"/>
        <v>60</v>
      </c>
      <c r="BZ20" s="26">
        <f t="shared" si="31"/>
        <v>0</v>
      </c>
      <c r="CA20" s="27">
        <f t="shared" si="32"/>
        <v>0</v>
      </c>
      <c r="CB20" s="27">
        <f t="shared" si="33"/>
        <v>0</v>
      </c>
      <c r="CC20" s="27">
        <f t="shared" si="34"/>
        <v>0</v>
      </c>
      <c r="CD20" s="27">
        <f t="shared" si="35"/>
        <v>0</v>
      </c>
      <c r="CE20" s="27">
        <f t="shared" si="36"/>
        <v>0</v>
      </c>
      <c r="CF20" s="28">
        <f t="shared" si="37"/>
        <v>0</v>
      </c>
      <c r="CI20" s="26" t="str">
        <f t="shared" si="43"/>
        <v/>
      </c>
      <c r="CJ20" s="27" t="str">
        <f t="shared" si="38"/>
        <v/>
      </c>
      <c r="CK20" s="27" t="str">
        <f t="shared" si="38"/>
        <v/>
      </c>
      <c r="CL20" s="27" t="str">
        <f t="shared" si="38"/>
        <v/>
      </c>
      <c r="CM20" s="27" t="str">
        <f t="shared" si="38"/>
        <v/>
      </c>
      <c r="CN20" s="27" t="str">
        <f t="shared" si="38"/>
        <v/>
      </c>
      <c r="CO20" s="28" t="str">
        <f t="shared" si="38"/>
        <v/>
      </c>
    </row>
    <row r="21" spans="1:93" ht="15" customHeight="1" x14ac:dyDescent="0.25">
      <c r="A21" s="463" t="s">
        <v>39</v>
      </c>
      <c r="B21" s="482">
        <v>0</v>
      </c>
      <c r="C21" s="482">
        <v>0</v>
      </c>
      <c r="D21" s="482">
        <v>0</v>
      </c>
      <c r="E21" s="482">
        <v>0</v>
      </c>
      <c r="F21" s="482">
        <v>0</v>
      </c>
      <c r="G21" s="482">
        <v>0</v>
      </c>
      <c r="H21" s="482">
        <v>0</v>
      </c>
      <c r="I21" s="482" t="s">
        <v>20</v>
      </c>
      <c r="J21" s="479" t="s">
        <v>39</v>
      </c>
      <c r="K21" s="489">
        <v>0</v>
      </c>
      <c r="L21" s="482">
        <v>0</v>
      </c>
      <c r="M21" s="482">
        <v>0</v>
      </c>
      <c r="N21" s="482">
        <v>0</v>
      </c>
      <c r="O21" s="482">
        <v>0</v>
      </c>
      <c r="P21" s="482">
        <v>0</v>
      </c>
      <c r="Q21" s="482">
        <v>0</v>
      </c>
      <c r="R21" s="482">
        <v>0</v>
      </c>
      <c r="S21" s="482">
        <v>0</v>
      </c>
      <c r="T21" s="482">
        <v>0</v>
      </c>
      <c r="U21" s="482">
        <v>0</v>
      </c>
      <c r="V21" s="482">
        <v>0</v>
      </c>
      <c r="W21" s="482">
        <v>0</v>
      </c>
      <c r="X21" s="482">
        <v>0</v>
      </c>
      <c r="Y21" s="490" t="s">
        <v>418</v>
      </c>
      <c r="Z21" s="490" t="s">
        <v>418</v>
      </c>
      <c r="AA21" s="482">
        <v>0</v>
      </c>
      <c r="AB21" s="490">
        <v>0</v>
      </c>
      <c r="AC21" s="482">
        <v>0</v>
      </c>
      <c r="AD21" s="490">
        <v>0</v>
      </c>
      <c r="AE21" s="482">
        <v>0</v>
      </c>
      <c r="AF21" s="491">
        <v>0</v>
      </c>
      <c r="AL21" s="292">
        <f t="shared" si="7"/>
        <v>0</v>
      </c>
      <c r="AN21" s="18">
        <f t="shared" si="39"/>
        <v>0.10416666666666667</v>
      </c>
      <c r="AO21" s="26">
        <f>SUM(C25,C132,C239,C346,C453,C560,C667)/config!$AC$13</f>
        <v>0</v>
      </c>
      <c r="AP21" s="27">
        <f>SUM(D25:E25,D132:E132,D239:E239,D346:E346,D453:E453,D560:E560,D667:E667)/config!$AC$13</f>
        <v>0</v>
      </c>
      <c r="AQ21" s="27">
        <f>SUM(F25,F132,F239,F346,F453,F560,F667)/config!$AC$13</f>
        <v>0</v>
      </c>
      <c r="AR21" s="27">
        <f>SUM(G25,G132,G239,G346,G453,G560,G667)/config!$AC$13</f>
        <v>0</v>
      </c>
      <c r="AS21" s="28">
        <f>SUM(H25:H25,H132:H132,H239:H239,H346:H346,H453:H453,H560:H560,H667:H667)/config!$AC$13</f>
        <v>0</v>
      </c>
      <c r="AU21" s="18">
        <f t="shared" si="40"/>
        <v>0.10416666666666667</v>
      </c>
      <c r="AV21" s="29">
        <f t="shared" si="8"/>
        <v>0</v>
      </c>
      <c r="AW21" s="30">
        <f t="shared" si="9"/>
        <v>0</v>
      </c>
      <c r="AX21" s="30">
        <f t="shared" si="10"/>
        <v>0</v>
      </c>
      <c r="AY21" s="30">
        <f t="shared" si="11"/>
        <v>0</v>
      </c>
      <c r="AZ21" s="30">
        <f t="shared" si="12"/>
        <v>0</v>
      </c>
      <c r="BA21" s="30">
        <f t="shared" si="13"/>
        <v>0</v>
      </c>
      <c r="BB21" s="31">
        <f t="shared" si="14"/>
        <v>0</v>
      </c>
      <c r="BC21" s="8"/>
      <c r="BD21" s="18">
        <f t="shared" si="15"/>
        <v>0.10416666666666667</v>
      </c>
      <c r="BE21" s="26" t="str">
        <f t="shared" si="16"/>
        <v>-</v>
      </c>
      <c r="BF21" s="27" t="str">
        <f t="shared" si="17"/>
        <v>-</v>
      </c>
      <c r="BG21" s="27" t="str">
        <f t="shared" si="18"/>
        <v>-</v>
      </c>
      <c r="BH21" s="27" t="str">
        <f t="shared" si="19"/>
        <v>-</v>
      </c>
      <c r="BI21" s="27" t="str">
        <f t="shared" si="20"/>
        <v>-</v>
      </c>
      <c r="BJ21" s="27" t="str">
        <f t="shared" si="21"/>
        <v>-</v>
      </c>
      <c r="BK21" s="28" t="str">
        <f t="shared" si="22"/>
        <v>-</v>
      </c>
      <c r="BL21" s="8"/>
      <c r="BM21" s="18">
        <f t="shared" si="23"/>
        <v>0.10416666666666667</v>
      </c>
      <c r="BN21" s="26" t="str">
        <f t="shared" si="24"/>
        <v>-</v>
      </c>
      <c r="BO21" s="27" t="str">
        <f t="shared" si="25"/>
        <v>-</v>
      </c>
      <c r="BP21" s="27" t="str">
        <f t="shared" si="26"/>
        <v>-</v>
      </c>
      <c r="BQ21" s="27" t="str">
        <f t="shared" si="27"/>
        <v>-</v>
      </c>
      <c r="BR21" s="27" t="str">
        <f t="shared" si="28"/>
        <v>-</v>
      </c>
      <c r="BS21" s="27" t="str">
        <f t="shared" si="29"/>
        <v>-</v>
      </c>
      <c r="BT21" s="28" t="str">
        <f t="shared" si="30"/>
        <v>-</v>
      </c>
      <c r="BV21" s="25" t="e">
        <f t="shared" si="41"/>
        <v>#N/A</v>
      </c>
      <c r="BW21" s="304" t="e">
        <f t="shared" si="42"/>
        <v>#N/A</v>
      </c>
      <c r="BX21" s="306">
        <f t="shared" si="46"/>
        <v>60</v>
      </c>
      <c r="BZ21" s="26">
        <f t="shared" si="31"/>
        <v>0</v>
      </c>
      <c r="CA21" s="27">
        <f t="shared" si="32"/>
        <v>0</v>
      </c>
      <c r="CB21" s="27">
        <f t="shared" si="33"/>
        <v>0</v>
      </c>
      <c r="CC21" s="27">
        <f t="shared" si="34"/>
        <v>0</v>
      </c>
      <c r="CD21" s="27">
        <f t="shared" si="35"/>
        <v>0</v>
      </c>
      <c r="CE21" s="27">
        <f t="shared" si="36"/>
        <v>0</v>
      </c>
      <c r="CF21" s="28">
        <f t="shared" si="37"/>
        <v>0</v>
      </c>
      <c r="CI21" s="26" t="str">
        <f t="shared" si="43"/>
        <v/>
      </c>
      <c r="CJ21" s="27" t="str">
        <f t="shared" si="38"/>
        <v/>
      </c>
      <c r="CK21" s="27" t="str">
        <f t="shared" si="38"/>
        <v/>
      </c>
      <c r="CL21" s="27" t="str">
        <f t="shared" si="38"/>
        <v/>
      </c>
      <c r="CM21" s="27" t="str">
        <f t="shared" si="38"/>
        <v/>
      </c>
      <c r="CN21" s="27" t="str">
        <f t="shared" si="38"/>
        <v/>
      </c>
      <c r="CO21" s="28" t="str">
        <f t="shared" si="38"/>
        <v/>
      </c>
    </row>
    <row r="22" spans="1:93" ht="15" customHeight="1" x14ac:dyDescent="0.25">
      <c r="A22" s="463" t="s">
        <v>41</v>
      </c>
      <c r="B22" s="482">
        <v>0</v>
      </c>
      <c r="C22" s="482">
        <v>0</v>
      </c>
      <c r="D22" s="482">
        <v>0</v>
      </c>
      <c r="E22" s="482">
        <v>0</v>
      </c>
      <c r="F22" s="482">
        <v>0</v>
      </c>
      <c r="G22" s="482">
        <v>0</v>
      </c>
      <c r="H22" s="482">
        <v>0</v>
      </c>
      <c r="I22" s="482" t="s">
        <v>20</v>
      </c>
      <c r="J22" s="479" t="s">
        <v>41</v>
      </c>
      <c r="K22" s="489">
        <v>0</v>
      </c>
      <c r="L22" s="482">
        <v>0</v>
      </c>
      <c r="M22" s="482">
        <v>0</v>
      </c>
      <c r="N22" s="482">
        <v>0</v>
      </c>
      <c r="O22" s="482">
        <v>0</v>
      </c>
      <c r="P22" s="482">
        <v>0</v>
      </c>
      <c r="Q22" s="482">
        <v>0</v>
      </c>
      <c r="R22" s="482">
        <v>0</v>
      </c>
      <c r="S22" s="482">
        <v>0</v>
      </c>
      <c r="T22" s="482">
        <v>0</v>
      </c>
      <c r="U22" s="482">
        <v>0</v>
      </c>
      <c r="V22" s="482">
        <v>0</v>
      </c>
      <c r="W22" s="482">
        <v>0</v>
      </c>
      <c r="X22" s="482">
        <v>0</v>
      </c>
      <c r="Y22" s="490" t="s">
        <v>418</v>
      </c>
      <c r="Z22" s="490" t="s">
        <v>418</v>
      </c>
      <c r="AA22" s="482">
        <v>0</v>
      </c>
      <c r="AB22" s="490">
        <v>0</v>
      </c>
      <c r="AC22" s="482">
        <v>0</v>
      </c>
      <c r="AD22" s="490">
        <v>0</v>
      </c>
      <c r="AE22" s="482">
        <v>0</v>
      </c>
      <c r="AF22" s="491">
        <v>0</v>
      </c>
      <c r="AL22" s="292">
        <f t="shared" si="7"/>
        <v>0</v>
      </c>
      <c r="AN22" s="18">
        <f t="shared" si="39"/>
        <v>0.11458333333333334</v>
      </c>
      <c r="AO22" s="26">
        <f>SUM(C26,C133,C240,C347,C454,C561,C668)/config!$AC$13</f>
        <v>0</v>
      </c>
      <c r="AP22" s="27">
        <f>SUM(D26:E26,D133:E133,D240:E240,D347:E347,D454:E454,D561:E561,D668:E668)/config!$AC$13</f>
        <v>0</v>
      </c>
      <c r="AQ22" s="27">
        <f>SUM(F26,F133,F240,F347,F454,F561,F668)/config!$AC$13</f>
        <v>0</v>
      </c>
      <c r="AR22" s="27">
        <f>SUM(G26,G133,G240,G347,G454,G561,G668)/config!$AC$13</f>
        <v>0</v>
      </c>
      <c r="AS22" s="28">
        <f>SUM(H26:H26,H133:H133,H240:H240,H347:H347,H454:H454,H561:H561,H668:H668)/config!$AC$13</f>
        <v>0</v>
      </c>
      <c r="AU22" s="18">
        <f t="shared" si="40"/>
        <v>0.11458333333333334</v>
      </c>
      <c r="AV22" s="29">
        <f t="shared" si="8"/>
        <v>0</v>
      </c>
      <c r="AW22" s="30">
        <f t="shared" si="9"/>
        <v>0</v>
      </c>
      <c r="AX22" s="30">
        <f t="shared" si="10"/>
        <v>0</v>
      </c>
      <c r="AY22" s="30">
        <f t="shared" si="11"/>
        <v>0</v>
      </c>
      <c r="AZ22" s="30">
        <f t="shared" si="12"/>
        <v>0</v>
      </c>
      <c r="BA22" s="30">
        <f t="shared" si="13"/>
        <v>0</v>
      </c>
      <c r="BB22" s="31">
        <f t="shared" si="14"/>
        <v>0</v>
      </c>
      <c r="BC22" s="8"/>
      <c r="BD22" s="18">
        <f t="shared" si="15"/>
        <v>0.11458333333333334</v>
      </c>
      <c r="BE22" s="26" t="str">
        <f t="shared" si="16"/>
        <v>-</v>
      </c>
      <c r="BF22" s="27" t="str">
        <f t="shared" si="17"/>
        <v>-</v>
      </c>
      <c r="BG22" s="27" t="str">
        <f t="shared" si="18"/>
        <v>-</v>
      </c>
      <c r="BH22" s="27" t="str">
        <f t="shared" si="19"/>
        <v>-</v>
      </c>
      <c r="BI22" s="27" t="str">
        <f t="shared" si="20"/>
        <v>-</v>
      </c>
      <c r="BJ22" s="27" t="str">
        <f t="shared" si="21"/>
        <v>-</v>
      </c>
      <c r="BK22" s="28" t="str">
        <f t="shared" si="22"/>
        <v>-</v>
      </c>
      <c r="BL22" s="8"/>
      <c r="BM22" s="18">
        <f t="shared" si="23"/>
        <v>0.11458333333333334</v>
      </c>
      <c r="BN22" s="26" t="str">
        <f t="shared" si="24"/>
        <v>-</v>
      </c>
      <c r="BO22" s="27" t="str">
        <f t="shared" si="25"/>
        <v>-</v>
      </c>
      <c r="BP22" s="27" t="str">
        <f t="shared" si="26"/>
        <v>-</v>
      </c>
      <c r="BQ22" s="27" t="str">
        <f t="shared" si="27"/>
        <v>-</v>
      </c>
      <c r="BR22" s="27" t="str">
        <f t="shared" si="28"/>
        <v>-</v>
      </c>
      <c r="BS22" s="27" t="str">
        <f t="shared" si="29"/>
        <v>-</v>
      </c>
      <c r="BT22" s="28" t="str">
        <f t="shared" si="30"/>
        <v>-</v>
      </c>
      <c r="BV22" s="25" t="e">
        <f t="shared" si="41"/>
        <v>#N/A</v>
      </c>
      <c r="BW22" s="304" t="e">
        <f t="shared" si="42"/>
        <v>#N/A</v>
      </c>
      <c r="BX22" s="306">
        <f t="shared" si="46"/>
        <v>60</v>
      </c>
      <c r="BZ22" s="26">
        <f t="shared" si="31"/>
        <v>0</v>
      </c>
      <c r="CA22" s="27">
        <f t="shared" si="32"/>
        <v>0</v>
      </c>
      <c r="CB22" s="27">
        <f t="shared" si="33"/>
        <v>0</v>
      </c>
      <c r="CC22" s="27">
        <f t="shared" si="34"/>
        <v>0</v>
      </c>
      <c r="CD22" s="27">
        <f t="shared" si="35"/>
        <v>0</v>
      </c>
      <c r="CE22" s="27">
        <f t="shared" si="36"/>
        <v>0</v>
      </c>
      <c r="CF22" s="28">
        <f t="shared" si="37"/>
        <v>0</v>
      </c>
      <c r="CI22" s="26" t="str">
        <f t="shared" si="43"/>
        <v/>
      </c>
      <c r="CJ22" s="27" t="str">
        <f t="shared" si="38"/>
        <v/>
      </c>
      <c r="CK22" s="27" t="str">
        <f t="shared" si="38"/>
        <v/>
      </c>
      <c r="CL22" s="27" t="str">
        <f t="shared" si="38"/>
        <v/>
      </c>
      <c r="CM22" s="27" t="str">
        <f t="shared" si="38"/>
        <v/>
      </c>
      <c r="CN22" s="27" t="str">
        <f t="shared" si="38"/>
        <v/>
      </c>
      <c r="CO22" s="28" t="str">
        <f t="shared" si="38"/>
        <v/>
      </c>
    </row>
    <row r="23" spans="1:93" ht="15" customHeight="1" x14ac:dyDescent="0.25">
      <c r="A23" s="463" t="s">
        <v>33</v>
      </c>
      <c r="B23" s="482">
        <v>0</v>
      </c>
      <c r="C23" s="482">
        <v>0</v>
      </c>
      <c r="D23" s="482">
        <v>0</v>
      </c>
      <c r="E23" s="482">
        <v>0</v>
      </c>
      <c r="F23" s="482">
        <v>0</v>
      </c>
      <c r="G23" s="482">
        <v>0</v>
      </c>
      <c r="H23" s="482">
        <v>0</v>
      </c>
      <c r="I23" s="482" t="s">
        <v>20</v>
      </c>
      <c r="J23" s="479" t="s">
        <v>33</v>
      </c>
      <c r="K23" s="489">
        <v>0</v>
      </c>
      <c r="L23" s="482">
        <v>0</v>
      </c>
      <c r="M23" s="482">
        <v>0</v>
      </c>
      <c r="N23" s="482">
        <v>0</v>
      </c>
      <c r="O23" s="482">
        <v>0</v>
      </c>
      <c r="P23" s="482">
        <v>0</v>
      </c>
      <c r="Q23" s="482">
        <v>0</v>
      </c>
      <c r="R23" s="482">
        <v>0</v>
      </c>
      <c r="S23" s="482">
        <v>0</v>
      </c>
      <c r="T23" s="482">
        <v>0</v>
      </c>
      <c r="U23" s="482">
        <v>0</v>
      </c>
      <c r="V23" s="482">
        <v>0</v>
      </c>
      <c r="W23" s="482">
        <v>0</v>
      </c>
      <c r="X23" s="482">
        <v>0</v>
      </c>
      <c r="Y23" s="490" t="s">
        <v>418</v>
      </c>
      <c r="Z23" s="490" t="s">
        <v>418</v>
      </c>
      <c r="AA23" s="482">
        <v>0</v>
      </c>
      <c r="AB23" s="490">
        <v>0</v>
      </c>
      <c r="AC23" s="482">
        <v>0</v>
      </c>
      <c r="AD23" s="490">
        <v>0</v>
      </c>
      <c r="AE23" s="482">
        <v>0</v>
      </c>
      <c r="AF23" s="491">
        <v>0</v>
      </c>
      <c r="AL23" s="292">
        <f t="shared" si="7"/>
        <v>0</v>
      </c>
      <c r="AN23" s="18">
        <f t="shared" si="39"/>
        <v>0.125</v>
      </c>
      <c r="AO23" s="26">
        <f>SUM(C27,C134,C241,C348,C455,C562,C669)/config!$AC$13</f>
        <v>0</v>
      </c>
      <c r="AP23" s="27">
        <f>SUM(D27:E27,D134:E134,D241:E241,D348:E348,D455:E455,D562:E562,D669:E669)/config!$AC$13</f>
        <v>0</v>
      </c>
      <c r="AQ23" s="27">
        <f>SUM(F27,F134,F241,F348,F455,F562,F669)/config!$AC$13</f>
        <v>0</v>
      </c>
      <c r="AR23" s="27">
        <f>SUM(G27,G134,G241,G348,G455,G562,G669)/config!$AC$13</f>
        <v>0</v>
      </c>
      <c r="AS23" s="28">
        <f>SUM(H27:H27,H134:H134,H241:H241,H348:H348,H455:H455,H562:H562,H669:H669)/config!$AC$13</f>
        <v>0</v>
      </c>
      <c r="AU23" s="18">
        <f t="shared" si="40"/>
        <v>0.125</v>
      </c>
      <c r="AV23" s="29">
        <f t="shared" si="8"/>
        <v>0</v>
      </c>
      <c r="AW23" s="30">
        <f t="shared" si="9"/>
        <v>0</v>
      </c>
      <c r="AX23" s="30">
        <f t="shared" si="10"/>
        <v>0</v>
      </c>
      <c r="AY23" s="30">
        <f t="shared" si="11"/>
        <v>0</v>
      </c>
      <c r="AZ23" s="30">
        <f t="shared" si="12"/>
        <v>0</v>
      </c>
      <c r="BA23" s="30">
        <f t="shared" si="13"/>
        <v>0</v>
      </c>
      <c r="BB23" s="31">
        <f t="shared" si="14"/>
        <v>0</v>
      </c>
      <c r="BC23" s="8"/>
      <c r="BD23" s="18">
        <f t="shared" si="15"/>
        <v>0.125</v>
      </c>
      <c r="BE23" s="26" t="str">
        <f t="shared" si="16"/>
        <v>-</v>
      </c>
      <c r="BF23" s="27" t="str">
        <f t="shared" si="17"/>
        <v>-</v>
      </c>
      <c r="BG23" s="27" t="str">
        <f t="shared" si="18"/>
        <v>-</v>
      </c>
      <c r="BH23" s="27" t="str">
        <f t="shared" si="19"/>
        <v>-</v>
      </c>
      <c r="BI23" s="27" t="str">
        <f t="shared" si="20"/>
        <v>-</v>
      </c>
      <c r="BJ23" s="27" t="str">
        <f t="shared" si="21"/>
        <v>-</v>
      </c>
      <c r="BK23" s="28" t="str">
        <f t="shared" si="22"/>
        <v>-</v>
      </c>
      <c r="BL23" s="8"/>
      <c r="BM23" s="18">
        <f t="shared" si="23"/>
        <v>0.125</v>
      </c>
      <c r="BN23" s="26" t="str">
        <f t="shared" si="24"/>
        <v>-</v>
      </c>
      <c r="BO23" s="27" t="str">
        <f t="shared" si="25"/>
        <v>-</v>
      </c>
      <c r="BP23" s="27" t="str">
        <f t="shared" si="26"/>
        <v>-</v>
      </c>
      <c r="BQ23" s="27" t="str">
        <f t="shared" si="27"/>
        <v>-</v>
      </c>
      <c r="BR23" s="27" t="str">
        <f t="shared" si="28"/>
        <v>-</v>
      </c>
      <c r="BS23" s="27" t="str">
        <f t="shared" si="29"/>
        <v>-</v>
      </c>
      <c r="BT23" s="28" t="str">
        <f t="shared" si="30"/>
        <v>-</v>
      </c>
      <c r="BV23" s="25" t="e">
        <f t="shared" si="41"/>
        <v>#N/A</v>
      </c>
      <c r="BW23" s="304" t="e">
        <f t="shared" si="42"/>
        <v>#N/A</v>
      </c>
      <c r="BX23" s="306">
        <f t="shared" si="46"/>
        <v>60</v>
      </c>
      <c r="BZ23" s="26">
        <f t="shared" si="31"/>
        <v>0</v>
      </c>
      <c r="CA23" s="27">
        <f t="shared" si="32"/>
        <v>0</v>
      </c>
      <c r="CB23" s="27">
        <f t="shared" si="33"/>
        <v>0</v>
      </c>
      <c r="CC23" s="27">
        <f t="shared" si="34"/>
        <v>0</v>
      </c>
      <c r="CD23" s="27">
        <f t="shared" si="35"/>
        <v>0</v>
      </c>
      <c r="CE23" s="27">
        <f t="shared" si="36"/>
        <v>0</v>
      </c>
      <c r="CF23" s="28">
        <f t="shared" si="37"/>
        <v>0</v>
      </c>
      <c r="CI23" s="26" t="str">
        <f t="shared" si="43"/>
        <v/>
      </c>
      <c r="CJ23" s="27" t="str">
        <f t="shared" si="38"/>
        <v/>
      </c>
      <c r="CK23" s="27" t="str">
        <f t="shared" si="38"/>
        <v/>
      </c>
      <c r="CL23" s="27" t="str">
        <f t="shared" si="38"/>
        <v/>
      </c>
      <c r="CM23" s="27" t="str">
        <f t="shared" si="38"/>
        <v/>
      </c>
      <c r="CN23" s="27" t="str">
        <f t="shared" si="38"/>
        <v/>
      </c>
      <c r="CO23" s="28" t="str">
        <f t="shared" si="38"/>
        <v/>
      </c>
    </row>
    <row r="24" spans="1:93" ht="15" customHeight="1" x14ac:dyDescent="0.25">
      <c r="A24" s="463" t="s">
        <v>44</v>
      </c>
      <c r="B24" s="482">
        <v>0</v>
      </c>
      <c r="C24" s="482">
        <v>0</v>
      </c>
      <c r="D24" s="482">
        <v>0</v>
      </c>
      <c r="E24" s="482">
        <v>0</v>
      </c>
      <c r="F24" s="482">
        <v>0</v>
      </c>
      <c r="G24" s="482">
        <v>0</v>
      </c>
      <c r="H24" s="482">
        <v>0</v>
      </c>
      <c r="I24" s="482" t="s">
        <v>20</v>
      </c>
      <c r="J24" s="479" t="s">
        <v>44</v>
      </c>
      <c r="K24" s="489">
        <v>0</v>
      </c>
      <c r="L24" s="482">
        <v>0</v>
      </c>
      <c r="M24" s="482">
        <v>0</v>
      </c>
      <c r="N24" s="482">
        <v>0</v>
      </c>
      <c r="O24" s="482">
        <v>0</v>
      </c>
      <c r="P24" s="482">
        <v>0</v>
      </c>
      <c r="Q24" s="482">
        <v>0</v>
      </c>
      <c r="R24" s="482">
        <v>0</v>
      </c>
      <c r="S24" s="482">
        <v>0</v>
      </c>
      <c r="T24" s="482">
        <v>0</v>
      </c>
      <c r="U24" s="482">
        <v>0</v>
      </c>
      <c r="V24" s="482">
        <v>0</v>
      </c>
      <c r="W24" s="482">
        <v>0</v>
      </c>
      <c r="X24" s="482">
        <v>0</v>
      </c>
      <c r="Y24" s="490" t="s">
        <v>418</v>
      </c>
      <c r="Z24" s="490" t="s">
        <v>418</v>
      </c>
      <c r="AA24" s="482">
        <v>0</v>
      </c>
      <c r="AB24" s="490">
        <v>0</v>
      </c>
      <c r="AC24" s="482">
        <v>0</v>
      </c>
      <c r="AD24" s="490">
        <v>0</v>
      </c>
      <c r="AE24" s="482">
        <v>0</v>
      </c>
      <c r="AF24" s="491">
        <v>0</v>
      </c>
      <c r="AL24" s="292">
        <f t="shared" si="7"/>
        <v>0</v>
      </c>
      <c r="AN24" s="18">
        <f t="shared" si="39"/>
        <v>0.13541666666666666</v>
      </c>
      <c r="AO24" s="26">
        <f>SUM(C28,C135,C242,C349,C456,C563,C670)/config!$AC$13</f>
        <v>0</v>
      </c>
      <c r="AP24" s="27">
        <f>SUM(D28:E28,D135:E135,D242:E242,D349:E349,D456:E456,D563:E563,D670:E670)/config!$AC$13</f>
        <v>0</v>
      </c>
      <c r="AQ24" s="27">
        <f>SUM(F28,F135,F242,F349,F456,F563,F670)/config!$AC$13</f>
        <v>0</v>
      </c>
      <c r="AR24" s="27">
        <f>SUM(G28,G135,G242,G349,G456,G563,G670)/config!$AC$13</f>
        <v>0</v>
      </c>
      <c r="AS24" s="28">
        <f>SUM(H28:H28,H135:H135,H242:H242,H349:H349,H456:H456,H563:H563,H670:H670)/config!$AC$13</f>
        <v>0</v>
      </c>
      <c r="AU24" s="18">
        <f t="shared" si="40"/>
        <v>0.13541666666666666</v>
      </c>
      <c r="AV24" s="29">
        <f t="shared" si="8"/>
        <v>0</v>
      </c>
      <c r="AW24" s="30">
        <f t="shared" si="9"/>
        <v>0</v>
      </c>
      <c r="AX24" s="30">
        <f t="shared" si="10"/>
        <v>0</v>
      </c>
      <c r="AY24" s="30">
        <f t="shared" si="11"/>
        <v>0</v>
      </c>
      <c r="AZ24" s="30">
        <f t="shared" si="12"/>
        <v>0</v>
      </c>
      <c r="BA24" s="30">
        <f t="shared" si="13"/>
        <v>0</v>
      </c>
      <c r="BB24" s="31">
        <f t="shared" si="14"/>
        <v>0</v>
      </c>
      <c r="BC24" s="8"/>
      <c r="BD24" s="18">
        <f t="shared" si="15"/>
        <v>0.13541666666666666</v>
      </c>
      <c r="BE24" s="26" t="str">
        <f t="shared" si="16"/>
        <v>-</v>
      </c>
      <c r="BF24" s="27" t="str">
        <f t="shared" si="17"/>
        <v>-</v>
      </c>
      <c r="BG24" s="27" t="str">
        <f t="shared" si="18"/>
        <v>-</v>
      </c>
      <c r="BH24" s="27" t="str">
        <f t="shared" si="19"/>
        <v>-</v>
      </c>
      <c r="BI24" s="27" t="str">
        <f t="shared" si="20"/>
        <v>-</v>
      </c>
      <c r="BJ24" s="27" t="str">
        <f t="shared" si="21"/>
        <v>-</v>
      </c>
      <c r="BK24" s="28" t="str">
        <f t="shared" si="22"/>
        <v>-</v>
      </c>
      <c r="BL24" s="8"/>
      <c r="BM24" s="18">
        <f t="shared" si="23"/>
        <v>0.13541666666666666</v>
      </c>
      <c r="BN24" s="26" t="str">
        <f t="shared" si="24"/>
        <v>-</v>
      </c>
      <c r="BO24" s="27" t="str">
        <f t="shared" si="25"/>
        <v>-</v>
      </c>
      <c r="BP24" s="27" t="str">
        <f t="shared" si="26"/>
        <v>-</v>
      </c>
      <c r="BQ24" s="27" t="str">
        <f t="shared" si="27"/>
        <v>-</v>
      </c>
      <c r="BR24" s="27" t="str">
        <f t="shared" si="28"/>
        <v>-</v>
      </c>
      <c r="BS24" s="27" t="str">
        <f t="shared" si="29"/>
        <v>-</v>
      </c>
      <c r="BT24" s="28" t="str">
        <f t="shared" si="30"/>
        <v>-</v>
      </c>
      <c r="BV24" s="25" t="e">
        <f t="shared" si="41"/>
        <v>#N/A</v>
      </c>
      <c r="BW24" s="304" t="e">
        <f t="shared" si="42"/>
        <v>#N/A</v>
      </c>
      <c r="BX24" s="306">
        <f t="shared" si="46"/>
        <v>60</v>
      </c>
      <c r="BZ24" s="26">
        <f t="shared" si="31"/>
        <v>0</v>
      </c>
      <c r="CA24" s="27">
        <f t="shared" si="32"/>
        <v>0</v>
      </c>
      <c r="CB24" s="27">
        <f t="shared" si="33"/>
        <v>0</v>
      </c>
      <c r="CC24" s="27">
        <f t="shared" si="34"/>
        <v>0</v>
      </c>
      <c r="CD24" s="27">
        <f t="shared" si="35"/>
        <v>0</v>
      </c>
      <c r="CE24" s="27">
        <f t="shared" si="36"/>
        <v>0</v>
      </c>
      <c r="CF24" s="28">
        <f t="shared" si="37"/>
        <v>0</v>
      </c>
      <c r="CI24" s="26" t="str">
        <f t="shared" si="43"/>
        <v/>
      </c>
      <c r="CJ24" s="27" t="str">
        <f t="shared" si="38"/>
        <v/>
      </c>
      <c r="CK24" s="27" t="str">
        <f t="shared" si="38"/>
        <v/>
      </c>
      <c r="CL24" s="27" t="str">
        <f t="shared" si="38"/>
        <v/>
      </c>
      <c r="CM24" s="27" t="str">
        <f t="shared" si="38"/>
        <v/>
      </c>
      <c r="CN24" s="27" t="str">
        <f t="shared" si="38"/>
        <v/>
      </c>
      <c r="CO24" s="28" t="str">
        <f t="shared" si="38"/>
        <v/>
      </c>
    </row>
    <row r="25" spans="1:93" ht="15" customHeight="1" x14ac:dyDescent="0.25">
      <c r="A25" s="463" t="s">
        <v>46</v>
      </c>
      <c r="B25" s="482">
        <v>0</v>
      </c>
      <c r="C25" s="482">
        <v>0</v>
      </c>
      <c r="D25" s="482">
        <v>0</v>
      </c>
      <c r="E25" s="482">
        <v>0</v>
      </c>
      <c r="F25" s="482">
        <v>0</v>
      </c>
      <c r="G25" s="482">
        <v>0</v>
      </c>
      <c r="H25" s="482">
        <v>0</v>
      </c>
      <c r="I25" s="482" t="s">
        <v>20</v>
      </c>
      <c r="J25" s="479" t="s">
        <v>46</v>
      </c>
      <c r="K25" s="489">
        <v>0</v>
      </c>
      <c r="L25" s="482">
        <v>0</v>
      </c>
      <c r="M25" s="482">
        <v>0</v>
      </c>
      <c r="N25" s="482">
        <v>0</v>
      </c>
      <c r="O25" s="482">
        <v>0</v>
      </c>
      <c r="P25" s="482">
        <v>0</v>
      </c>
      <c r="Q25" s="482">
        <v>0</v>
      </c>
      <c r="R25" s="482">
        <v>0</v>
      </c>
      <c r="S25" s="482">
        <v>0</v>
      </c>
      <c r="T25" s="482">
        <v>0</v>
      </c>
      <c r="U25" s="482">
        <v>0</v>
      </c>
      <c r="V25" s="482">
        <v>0</v>
      </c>
      <c r="W25" s="482">
        <v>0</v>
      </c>
      <c r="X25" s="482">
        <v>0</v>
      </c>
      <c r="Y25" s="490" t="s">
        <v>418</v>
      </c>
      <c r="Z25" s="490" t="s">
        <v>418</v>
      </c>
      <c r="AA25" s="482">
        <v>0</v>
      </c>
      <c r="AB25" s="490">
        <v>0</v>
      </c>
      <c r="AC25" s="482">
        <v>0</v>
      </c>
      <c r="AD25" s="490">
        <v>0</v>
      </c>
      <c r="AE25" s="482">
        <v>0</v>
      </c>
      <c r="AF25" s="491">
        <v>0</v>
      </c>
      <c r="AL25" s="292">
        <f t="shared" si="7"/>
        <v>0</v>
      </c>
      <c r="AN25" s="18">
        <f t="shared" si="39"/>
        <v>0.14583333333333331</v>
      </c>
      <c r="AO25" s="26">
        <f>SUM(C29,C136,C243,C350,C457,C564,C671)/config!$AC$13</f>
        <v>0</v>
      </c>
      <c r="AP25" s="27">
        <f>SUM(D29:E29,D136:E136,D243:E243,D350:E350,D457:E457,D564:E564,D671:E671)/config!$AC$13</f>
        <v>0</v>
      </c>
      <c r="AQ25" s="27">
        <f>SUM(F29,F136,F243,F350,F457,F564,F671)/config!$AC$13</f>
        <v>0</v>
      </c>
      <c r="AR25" s="27">
        <f>SUM(G29,G136,G243,G350,G457,G564,G671)/config!$AC$13</f>
        <v>0</v>
      </c>
      <c r="AS25" s="28">
        <f>SUM(H29:H29,H136:H136,H243:H243,H350:H350,H457:H457,H564:H564,H671:H671)/config!$AC$13</f>
        <v>0</v>
      </c>
      <c r="AU25" s="18">
        <f t="shared" si="40"/>
        <v>0.14583333333333331</v>
      </c>
      <c r="AV25" s="29">
        <f t="shared" si="8"/>
        <v>0</v>
      </c>
      <c r="AW25" s="30">
        <f t="shared" si="9"/>
        <v>0</v>
      </c>
      <c r="AX25" s="30">
        <f t="shared" si="10"/>
        <v>0</v>
      </c>
      <c r="AY25" s="30">
        <f t="shared" si="11"/>
        <v>0</v>
      </c>
      <c r="AZ25" s="30">
        <f t="shared" si="12"/>
        <v>0</v>
      </c>
      <c r="BA25" s="30">
        <f t="shared" si="13"/>
        <v>0</v>
      </c>
      <c r="BB25" s="31">
        <f t="shared" si="14"/>
        <v>0</v>
      </c>
      <c r="BC25" s="8"/>
      <c r="BD25" s="18">
        <f t="shared" si="15"/>
        <v>0.14583333333333331</v>
      </c>
      <c r="BE25" s="26" t="str">
        <f t="shared" si="16"/>
        <v>-</v>
      </c>
      <c r="BF25" s="27" t="str">
        <f t="shared" si="17"/>
        <v>-</v>
      </c>
      <c r="BG25" s="27" t="str">
        <f t="shared" si="18"/>
        <v>-</v>
      </c>
      <c r="BH25" s="27" t="str">
        <f t="shared" si="19"/>
        <v>-</v>
      </c>
      <c r="BI25" s="27" t="str">
        <f t="shared" si="20"/>
        <v>-</v>
      </c>
      <c r="BJ25" s="27" t="str">
        <f t="shared" si="21"/>
        <v>-</v>
      </c>
      <c r="BK25" s="28" t="str">
        <f t="shared" si="22"/>
        <v>-</v>
      </c>
      <c r="BL25" s="8"/>
      <c r="BM25" s="18">
        <f t="shared" si="23"/>
        <v>0.14583333333333331</v>
      </c>
      <c r="BN25" s="26" t="str">
        <f t="shared" si="24"/>
        <v>-</v>
      </c>
      <c r="BO25" s="27" t="str">
        <f t="shared" si="25"/>
        <v>-</v>
      </c>
      <c r="BP25" s="27" t="str">
        <f t="shared" si="26"/>
        <v>-</v>
      </c>
      <c r="BQ25" s="27" t="str">
        <f t="shared" si="27"/>
        <v>-</v>
      </c>
      <c r="BR25" s="27" t="str">
        <f t="shared" si="28"/>
        <v>-</v>
      </c>
      <c r="BS25" s="27" t="str">
        <f t="shared" si="29"/>
        <v>-</v>
      </c>
      <c r="BT25" s="28" t="str">
        <f t="shared" si="30"/>
        <v>-</v>
      </c>
      <c r="BV25" s="25" t="e">
        <f t="shared" si="41"/>
        <v>#N/A</v>
      </c>
      <c r="BW25" s="304" t="e">
        <f t="shared" si="42"/>
        <v>#N/A</v>
      </c>
      <c r="BX25" s="306">
        <f t="shared" si="46"/>
        <v>60</v>
      </c>
      <c r="BZ25" s="26">
        <f t="shared" si="31"/>
        <v>0</v>
      </c>
      <c r="CA25" s="27">
        <f t="shared" si="32"/>
        <v>0</v>
      </c>
      <c r="CB25" s="27">
        <f t="shared" si="33"/>
        <v>0</v>
      </c>
      <c r="CC25" s="27">
        <f t="shared" si="34"/>
        <v>0</v>
      </c>
      <c r="CD25" s="27">
        <f t="shared" si="35"/>
        <v>0</v>
      </c>
      <c r="CE25" s="27">
        <f t="shared" si="36"/>
        <v>0</v>
      </c>
      <c r="CF25" s="28">
        <f t="shared" si="37"/>
        <v>0</v>
      </c>
      <c r="CI25" s="26" t="str">
        <f t="shared" si="43"/>
        <v/>
      </c>
      <c r="CJ25" s="27" t="str">
        <f t="shared" si="38"/>
        <v/>
      </c>
      <c r="CK25" s="27" t="str">
        <f t="shared" si="38"/>
        <v/>
      </c>
      <c r="CL25" s="27" t="str">
        <f t="shared" si="38"/>
        <v/>
      </c>
      <c r="CM25" s="27" t="str">
        <f t="shared" si="38"/>
        <v/>
      </c>
      <c r="CN25" s="27" t="str">
        <f t="shared" si="38"/>
        <v/>
      </c>
      <c r="CO25" s="28" t="str">
        <f t="shared" si="38"/>
        <v/>
      </c>
    </row>
    <row r="26" spans="1:93" ht="15" customHeight="1" x14ac:dyDescent="0.25">
      <c r="A26" s="463" t="s">
        <v>48</v>
      </c>
      <c r="B26" s="482">
        <v>0</v>
      </c>
      <c r="C26" s="482">
        <v>0</v>
      </c>
      <c r="D26" s="482">
        <v>0</v>
      </c>
      <c r="E26" s="482">
        <v>0</v>
      </c>
      <c r="F26" s="482">
        <v>0</v>
      </c>
      <c r="G26" s="482">
        <v>0</v>
      </c>
      <c r="H26" s="482">
        <v>0</v>
      </c>
      <c r="I26" s="482" t="s">
        <v>20</v>
      </c>
      <c r="J26" s="479" t="s">
        <v>48</v>
      </c>
      <c r="K26" s="489">
        <v>0</v>
      </c>
      <c r="L26" s="482">
        <v>0</v>
      </c>
      <c r="M26" s="482">
        <v>0</v>
      </c>
      <c r="N26" s="482">
        <v>0</v>
      </c>
      <c r="O26" s="482">
        <v>0</v>
      </c>
      <c r="P26" s="482">
        <v>0</v>
      </c>
      <c r="Q26" s="482">
        <v>0</v>
      </c>
      <c r="R26" s="482">
        <v>0</v>
      </c>
      <c r="S26" s="482">
        <v>0</v>
      </c>
      <c r="T26" s="482">
        <v>0</v>
      </c>
      <c r="U26" s="482">
        <v>0</v>
      </c>
      <c r="V26" s="482">
        <v>0</v>
      </c>
      <c r="W26" s="482">
        <v>0</v>
      </c>
      <c r="X26" s="482">
        <v>0</v>
      </c>
      <c r="Y26" s="490" t="s">
        <v>418</v>
      </c>
      <c r="Z26" s="490" t="s">
        <v>418</v>
      </c>
      <c r="AA26" s="482">
        <v>0</v>
      </c>
      <c r="AB26" s="490">
        <v>0</v>
      </c>
      <c r="AC26" s="482">
        <v>0</v>
      </c>
      <c r="AD26" s="490">
        <v>0</v>
      </c>
      <c r="AE26" s="482">
        <v>0</v>
      </c>
      <c r="AF26" s="491">
        <v>0</v>
      </c>
      <c r="AL26" s="292">
        <f t="shared" si="7"/>
        <v>0</v>
      </c>
      <c r="AN26" s="18">
        <f t="shared" si="39"/>
        <v>0.15624999999999997</v>
      </c>
      <c r="AO26" s="26">
        <f>SUM(C30,C137,C244,C351,C458,C565,C672)/config!$AC$13</f>
        <v>0</v>
      </c>
      <c r="AP26" s="27">
        <f>SUM(D30:E30,D137:E137,D244:E244,D351:E351,D458:E458,D565:E565,D672:E672)/config!$AC$13</f>
        <v>0</v>
      </c>
      <c r="AQ26" s="27">
        <f>SUM(F30,F137,F244,F351,F458,F565,F672)/config!$AC$13</f>
        <v>0</v>
      </c>
      <c r="AR26" s="27">
        <f>SUM(G30,G137,G244,G351,G458,G565,G672)/config!$AC$13</f>
        <v>0</v>
      </c>
      <c r="AS26" s="28">
        <f>SUM(H30:H30,H137:H137,H244:H244,H351:H351,H458:H458,H565:H565,H672:H672)/config!$AC$13</f>
        <v>0</v>
      </c>
      <c r="AU26" s="18">
        <f t="shared" si="40"/>
        <v>0.15624999999999997</v>
      </c>
      <c r="AV26" s="29">
        <f t="shared" si="8"/>
        <v>0</v>
      </c>
      <c r="AW26" s="30">
        <f t="shared" si="9"/>
        <v>0</v>
      </c>
      <c r="AX26" s="30">
        <f t="shared" si="10"/>
        <v>0</v>
      </c>
      <c r="AY26" s="30">
        <f t="shared" si="11"/>
        <v>0</v>
      </c>
      <c r="AZ26" s="30">
        <f t="shared" si="12"/>
        <v>0</v>
      </c>
      <c r="BA26" s="30">
        <f t="shared" si="13"/>
        <v>0</v>
      </c>
      <c r="BB26" s="31">
        <f t="shared" si="14"/>
        <v>0</v>
      </c>
      <c r="BC26" s="8"/>
      <c r="BD26" s="18">
        <f t="shared" si="15"/>
        <v>0.15624999999999997</v>
      </c>
      <c r="BE26" s="26" t="str">
        <f t="shared" si="16"/>
        <v>-</v>
      </c>
      <c r="BF26" s="27" t="str">
        <f t="shared" si="17"/>
        <v>-</v>
      </c>
      <c r="BG26" s="27" t="str">
        <f t="shared" si="18"/>
        <v>-</v>
      </c>
      <c r="BH26" s="27" t="str">
        <f t="shared" si="19"/>
        <v>-</v>
      </c>
      <c r="BI26" s="27" t="str">
        <f t="shared" si="20"/>
        <v>-</v>
      </c>
      <c r="BJ26" s="27" t="str">
        <f t="shared" si="21"/>
        <v>-</v>
      </c>
      <c r="BK26" s="28" t="str">
        <f t="shared" si="22"/>
        <v>-</v>
      </c>
      <c r="BL26" s="8"/>
      <c r="BM26" s="18">
        <f t="shared" si="23"/>
        <v>0.15624999999999997</v>
      </c>
      <c r="BN26" s="26" t="str">
        <f t="shared" si="24"/>
        <v>-</v>
      </c>
      <c r="BO26" s="27" t="str">
        <f t="shared" si="25"/>
        <v>-</v>
      </c>
      <c r="BP26" s="27" t="str">
        <f t="shared" si="26"/>
        <v>-</v>
      </c>
      <c r="BQ26" s="27" t="str">
        <f t="shared" si="27"/>
        <v>-</v>
      </c>
      <c r="BR26" s="27" t="str">
        <f t="shared" si="28"/>
        <v>-</v>
      </c>
      <c r="BS26" s="27" t="str">
        <f t="shared" si="29"/>
        <v>-</v>
      </c>
      <c r="BT26" s="28" t="str">
        <f t="shared" si="30"/>
        <v>-</v>
      </c>
      <c r="BV26" s="25" t="e">
        <f t="shared" si="41"/>
        <v>#N/A</v>
      </c>
      <c r="BW26" s="304" t="e">
        <f t="shared" si="42"/>
        <v>#N/A</v>
      </c>
      <c r="BX26" s="306">
        <f t="shared" si="46"/>
        <v>60</v>
      </c>
      <c r="BZ26" s="26">
        <f t="shared" si="31"/>
        <v>0</v>
      </c>
      <c r="CA26" s="27">
        <f t="shared" si="32"/>
        <v>0</v>
      </c>
      <c r="CB26" s="27">
        <f t="shared" si="33"/>
        <v>0</v>
      </c>
      <c r="CC26" s="27">
        <f t="shared" si="34"/>
        <v>0</v>
      </c>
      <c r="CD26" s="27">
        <f t="shared" si="35"/>
        <v>0</v>
      </c>
      <c r="CE26" s="27">
        <f t="shared" si="36"/>
        <v>0</v>
      </c>
      <c r="CF26" s="28">
        <f t="shared" si="37"/>
        <v>0</v>
      </c>
      <c r="CI26" s="26" t="str">
        <f t="shared" si="43"/>
        <v/>
      </c>
      <c r="CJ26" s="27" t="str">
        <f t="shared" si="38"/>
        <v/>
      </c>
      <c r="CK26" s="27" t="str">
        <f t="shared" si="38"/>
        <v/>
      </c>
      <c r="CL26" s="27" t="str">
        <f t="shared" si="38"/>
        <v/>
      </c>
      <c r="CM26" s="27" t="str">
        <f t="shared" si="38"/>
        <v/>
      </c>
      <c r="CN26" s="27" t="str">
        <f t="shared" si="38"/>
        <v/>
      </c>
      <c r="CO26" s="28" t="str">
        <f t="shared" si="38"/>
        <v/>
      </c>
    </row>
    <row r="27" spans="1:93" ht="15" customHeight="1" x14ac:dyDescent="0.25">
      <c r="A27" s="463" t="s">
        <v>35</v>
      </c>
      <c r="B27" s="482">
        <v>0</v>
      </c>
      <c r="C27" s="482">
        <v>0</v>
      </c>
      <c r="D27" s="482">
        <v>0</v>
      </c>
      <c r="E27" s="482">
        <v>0</v>
      </c>
      <c r="F27" s="482">
        <v>0</v>
      </c>
      <c r="G27" s="482">
        <v>0</v>
      </c>
      <c r="H27" s="482">
        <v>0</v>
      </c>
      <c r="I27" s="482" t="s">
        <v>20</v>
      </c>
      <c r="J27" s="479" t="s">
        <v>35</v>
      </c>
      <c r="K27" s="489">
        <v>0</v>
      </c>
      <c r="L27" s="482">
        <v>0</v>
      </c>
      <c r="M27" s="482">
        <v>0</v>
      </c>
      <c r="N27" s="482">
        <v>0</v>
      </c>
      <c r="O27" s="482">
        <v>0</v>
      </c>
      <c r="P27" s="482">
        <v>0</v>
      </c>
      <c r="Q27" s="482">
        <v>0</v>
      </c>
      <c r="R27" s="482">
        <v>0</v>
      </c>
      <c r="S27" s="482">
        <v>0</v>
      </c>
      <c r="T27" s="482">
        <v>0</v>
      </c>
      <c r="U27" s="482">
        <v>0</v>
      </c>
      <c r="V27" s="482">
        <v>0</v>
      </c>
      <c r="W27" s="482">
        <v>0</v>
      </c>
      <c r="X27" s="482">
        <v>0</v>
      </c>
      <c r="Y27" s="490" t="s">
        <v>418</v>
      </c>
      <c r="Z27" s="490" t="s">
        <v>418</v>
      </c>
      <c r="AA27" s="482">
        <v>0</v>
      </c>
      <c r="AB27" s="490">
        <v>0</v>
      </c>
      <c r="AC27" s="482">
        <v>0</v>
      </c>
      <c r="AD27" s="490">
        <v>0</v>
      </c>
      <c r="AE27" s="482">
        <v>0</v>
      </c>
      <c r="AF27" s="491">
        <v>0</v>
      </c>
      <c r="AL27" s="292">
        <f t="shared" si="7"/>
        <v>0</v>
      </c>
      <c r="AN27" s="18">
        <f t="shared" si="39"/>
        <v>0.16666666666666663</v>
      </c>
      <c r="AO27" s="26">
        <f>SUM(C31,C138,C245,C352,C459,C566,C673)/config!$AC$13</f>
        <v>0</v>
      </c>
      <c r="AP27" s="27">
        <f>SUM(D31:E31,D138:E138,D245:E245,D352:E352,D459:E459,D566:E566,D673:E673)/config!$AC$13</f>
        <v>0</v>
      </c>
      <c r="AQ27" s="27">
        <f>SUM(F31,F138,F245,F352,F459,F566,F673)/config!$AC$13</f>
        <v>0</v>
      </c>
      <c r="AR27" s="27">
        <f>SUM(G31,G138,G245,G352,G459,G566,G673)/config!$AC$13</f>
        <v>0</v>
      </c>
      <c r="AS27" s="28">
        <f>SUM(H31:H31,H138:H138,H245:H245,H352:H352,H459:H459,H566:H566,H673:H673)/config!$AC$13</f>
        <v>0</v>
      </c>
      <c r="AU27" s="18">
        <f t="shared" si="40"/>
        <v>0.16666666666666663</v>
      </c>
      <c r="AV27" s="29">
        <f t="shared" si="8"/>
        <v>0</v>
      </c>
      <c r="AW27" s="30">
        <f t="shared" si="9"/>
        <v>0</v>
      </c>
      <c r="AX27" s="30">
        <f t="shared" si="10"/>
        <v>0</v>
      </c>
      <c r="AY27" s="30">
        <f t="shared" si="11"/>
        <v>0</v>
      </c>
      <c r="AZ27" s="30">
        <f t="shared" si="12"/>
        <v>0</v>
      </c>
      <c r="BA27" s="30">
        <f t="shared" si="13"/>
        <v>0</v>
      </c>
      <c r="BB27" s="31">
        <f t="shared" si="14"/>
        <v>0</v>
      </c>
      <c r="BC27" s="8"/>
      <c r="BD27" s="18">
        <f t="shared" si="15"/>
        <v>0.16666666666666663</v>
      </c>
      <c r="BE27" s="26" t="str">
        <f t="shared" si="16"/>
        <v>-</v>
      </c>
      <c r="BF27" s="27" t="str">
        <f t="shared" si="17"/>
        <v>-</v>
      </c>
      <c r="BG27" s="27" t="str">
        <f t="shared" si="18"/>
        <v>-</v>
      </c>
      <c r="BH27" s="27" t="str">
        <f t="shared" si="19"/>
        <v>-</v>
      </c>
      <c r="BI27" s="27" t="str">
        <f t="shared" si="20"/>
        <v>-</v>
      </c>
      <c r="BJ27" s="27" t="str">
        <f t="shared" si="21"/>
        <v>-</v>
      </c>
      <c r="BK27" s="28" t="str">
        <f t="shared" si="22"/>
        <v>-</v>
      </c>
      <c r="BL27" s="8"/>
      <c r="BM27" s="18">
        <f t="shared" si="23"/>
        <v>0.16666666666666663</v>
      </c>
      <c r="BN27" s="26" t="str">
        <f t="shared" si="24"/>
        <v>-</v>
      </c>
      <c r="BO27" s="27" t="str">
        <f t="shared" si="25"/>
        <v>-</v>
      </c>
      <c r="BP27" s="27" t="str">
        <f t="shared" si="26"/>
        <v>-</v>
      </c>
      <c r="BQ27" s="27" t="str">
        <f t="shared" si="27"/>
        <v>-</v>
      </c>
      <c r="BR27" s="27" t="str">
        <f t="shared" si="28"/>
        <v>-</v>
      </c>
      <c r="BS27" s="27" t="str">
        <f t="shared" si="29"/>
        <v>-</v>
      </c>
      <c r="BT27" s="28" t="str">
        <f t="shared" si="30"/>
        <v>-</v>
      </c>
      <c r="BV27" s="25" t="e">
        <f t="shared" si="41"/>
        <v>#N/A</v>
      </c>
      <c r="BW27" s="304" t="e">
        <f t="shared" si="42"/>
        <v>#N/A</v>
      </c>
      <c r="BX27" s="306">
        <f t="shared" si="46"/>
        <v>60</v>
      </c>
      <c r="BZ27" s="26">
        <f t="shared" si="31"/>
        <v>0</v>
      </c>
      <c r="CA27" s="27">
        <f t="shared" si="32"/>
        <v>0</v>
      </c>
      <c r="CB27" s="27">
        <f t="shared" si="33"/>
        <v>0</v>
      </c>
      <c r="CC27" s="27">
        <f t="shared" si="34"/>
        <v>0</v>
      </c>
      <c r="CD27" s="27">
        <f t="shared" si="35"/>
        <v>0</v>
      </c>
      <c r="CE27" s="27">
        <f t="shared" si="36"/>
        <v>0</v>
      </c>
      <c r="CF27" s="28">
        <f t="shared" si="37"/>
        <v>0</v>
      </c>
      <c r="CI27" s="26" t="str">
        <f t="shared" si="43"/>
        <v/>
      </c>
      <c r="CJ27" s="27" t="str">
        <f t="shared" ref="CJ27:CJ90" si="47">IFERROR(AW27*BF27,"")</f>
        <v/>
      </c>
      <c r="CK27" s="27" t="str">
        <f t="shared" ref="CK27:CK90" si="48">IFERROR(AX27*BG27,"")</f>
        <v/>
      </c>
      <c r="CL27" s="27" t="str">
        <f t="shared" ref="CL27:CL90" si="49">IFERROR(AY27*BH27,"")</f>
        <v/>
      </c>
      <c r="CM27" s="27" t="str">
        <f t="shared" ref="CM27:CM90" si="50">IFERROR(AZ27*BI27,"")</f>
        <v/>
      </c>
      <c r="CN27" s="27" t="str">
        <f t="shared" ref="CN27:CN90" si="51">IFERROR(BA27*BJ27,"")</f>
        <v/>
      </c>
      <c r="CO27" s="28" t="str">
        <f t="shared" ref="CO27:CO90" si="52">IFERROR(BB27*BK27,"")</f>
        <v/>
      </c>
    </row>
    <row r="28" spans="1:93" ht="15" customHeight="1" x14ac:dyDescent="0.25">
      <c r="A28" s="463" t="s">
        <v>51</v>
      </c>
      <c r="B28" s="482">
        <v>0</v>
      </c>
      <c r="C28" s="482">
        <v>0</v>
      </c>
      <c r="D28" s="482">
        <v>0</v>
      </c>
      <c r="E28" s="482">
        <v>0</v>
      </c>
      <c r="F28" s="482">
        <v>0</v>
      </c>
      <c r="G28" s="482">
        <v>0</v>
      </c>
      <c r="H28" s="482">
        <v>0</v>
      </c>
      <c r="I28" s="482" t="s">
        <v>20</v>
      </c>
      <c r="J28" s="479" t="s">
        <v>51</v>
      </c>
      <c r="K28" s="489">
        <v>0</v>
      </c>
      <c r="L28" s="482">
        <v>0</v>
      </c>
      <c r="M28" s="482">
        <v>0</v>
      </c>
      <c r="N28" s="482">
        <v>0</v>
      </c>
      <c r="O28" s="482">
        <v>0</v>
      </c>
      <c r="P28" s="482">
        <v>0</v>
      </c>
      <c r="Q28" s="482">
        <v>0</v>
      </c>
      <c r="R28" s="482">
        <v>0</v>
      </c>
      <c r="S28" s="482">
        <v>0</v>
      </c>
      <c r="T28" s="482">
        <v>0</v>
      </c>
      <c r="U28" s="482">
        <v>0</v>
      </c>
      <c r="V28" s="482">
        <v>0</v>
      </c>
      <c r="W28" s="482">
        <v>0</v>
      </c>
      <c r="X28" s="482">
        <v>0</v>
      </c>
      <c r="Y28" s="490" t="s">
        <v>418</v>
      </c>
      <c r="Z28" s="490" t="s">
        <v>418</v>
      </c>
      <c r="AA28" s="482">
        <v>0</v>
      </c>
      <c r="AB28" s="490">
        <v>0</v>
      </c>
      <c r="AC28" s="482">
        <v>0</v>
      </c>
      <c r="AD28" s="490">
        <v>0</v>
      </c>
      <c r="AE28" s="482">
        <v>0</v>
      </c>
      <c r="AF28" s="491">
        <v>0</v>
      </c>
      <c r="AL28" s="292">
        <f t="shared" si="7"/>
        <v>0</v>
      </c>
      <c r="AN28" s="18">
        <f t="shared" si="39"/>
        <v>0.17708333333333329</v>
      </c>
      <c r="AO28" s="26">
        <f>SUM(C32,C139,C246,C353,C460,C567,C674)/config!$AC$13</f>
        <v>0</v>
      </c>
      <c r="AP28" s="27">
        <f>SUM(D32:E32,D139:E139,D246:E246,D353:E353,D460:E460,D567:E567,D674:E674)/config!$AC$13</f>
        <v>0</v>
      </c>
      <c r="AQ28" s="27">
        <f>SUM(F32,F139,F246,F353,F460,F567,F674)/config!$AC$13</f>
        <v>0</v>
      </c>
      <c r="AR28" s="27">
        <f>SUM(G32,G139,G246,G353,G460,G567,G674)/config!$AC$13</f>
        <v>0</v>
      </c>
      <c r="AS28" s="28">
        <f>SUM(H32:H32,H139:H139,H246:H246,H353:H353,H460:H460,H567:H567,H674:H674)/config!$AC$13</f>
        <v>0</v>
      </c>
      <c r="AU28" s="18">
        <f t="shared" si="40"/>
        <v>0.17708333333333329</v>
      </c>
      <c r="AV28" s="29">
        <f t="shared" si="8"/>
        <v>0</v>
      </c>
      <c r="AW28" s="30">
        <f t="shared" si="9"/>
        <v>0</v>
      </c>
      <c r="AX28" s="30">
        <f t="shared" si="10"/>
        <v>0</v>
      </c>
      <c r="AY28" s="30">
        <f t="shared" si="11"/>
        <v>0</v>
      </c>
      <c r="AZ28" s="30">
        <f t="shared" si="12"/>
        <v>0</v>
      </c>
      <c r="BA28" s="30">
        <f t="shared" si="13"/>
        <v>0</v>
      </c>
      <c r="BB28" s="31">
        <f t="shared" si="14"/>
        <v>0</v>
      </c>
      <c r="BC28" s="8"/>
      <c r="BD28" s="18">
        <f t="shared" si="15"/>
        <v>0.17708333333333329</v>
      </c>
      <c r="BE28" s="26" t="str">
        <f t="shared" si="16"/>
        <v>-</v>
      </c>
      <c r="BF28" s="27" t="str">
        <f t="shared" si="17"/>
        <v>-</v>
      </c>
      <c r="BG28" s="27" t="str">
        <f t="shared" si="18"/>
        <v>-</v>
      </c>
      <c r="BH28" s="27" t="str">
        <f t="shared" si="19"/>
        <v>-</v>
      </c>
      <c r="BI28" s="27" t="str">
        <f t="shared" si="20"/>
        <v>-</v>
      </c>
      <c r="BJ28" s="27" t="str">
        <f t="shared" si="21"/>
        <v>-</v>
      </c>
      <c r="BK28" s="28" t="str">
        <f t="shared" si="22"/>
        <v>-</v>
      </c>
      <c r="BL28" s="8"/>
      <c r="BM28" s="18">
        <f t="shared" si="23"/>
        <v>0.17708333333333329</v>
      </c>
      <c r="BN28" s="26" t="str">
        <f t="shared" si="24"/>
        <v>-</v>
      </c>
      <c r="BO28" s="27" t="str">
        <f t="shared" si="25"/>
        <v>-</v>
      </c>
      <c r="BP28" s="27" t="str">
        <f t="shared" si="26"/>
        <v>-</v>
      </c>
      <c r="BQ28" s="27" t="str">
        <f t="shared" si="27"/>
        <v>-</v>
      </c>
      <c r="BR28" s="27" t="str">
        <f t="shared" si="28"/>
        <v>-</v>
      </c>
      <c r="BS28" s="27" t="str">
        <f t="shared" si="29"/>
        <v>-</v>
      </c>
      <c r="BT28" s="28" t="str">
        <f t="shared" si="30"/>
        <v>-</v>
      </c>
      <c r="BV28" s="25" t="e">
        <f t="shared" si="41"/>
        <v>#N/A</v>
      </c>
      <c r="BW28" s="304" t="e">
        <f t="shared" si="42"/>
        <v>#N/A</v>
      </c>
      <c r="BX28" s="306">
        <f t="shared" si="46"/>
        <v>60</v>
      </c>
      <c r="BZ28" s="26">
        <f t="shared" si="31"/>
        <v>0</v>
      </c>
      <c r="CA28" s="27">
        <f t="shared" si="32"/>
        <v>0</v>
      </c>
      <c r="CB28" s="27">
        <f t="shared" si="33"/>
        <v>0</v>
      </c>
      <c r="CC28" s="27">
        <f t="shared" si="34"/>
        <v>0</v>
      </c>
      <c r="CD28" s="27">
        <f t="shared" si="35"/>
        <v>0</v>
      </c>
      <c r="CE28" s="27">
        <f t="shared" si="36"/>
        <v>0</v>
      </c>
      <c r="CF28" s="28">
        <f t="shared" si="37"/>
        <v>0</v>
      </c>
      <c r="CI28" s="26" t="str">
        <f t="shared" si="43"/>
        <v/>
      </c>
      <c r="CJ28" s="27" t="str">
        <f t="shared" si="47"/>
        <v/>
      </c>
      <c r="CK28" s="27" t="str">
        <f t="shared" si="48"/>
        <v/>
      </c>
      <c r="CL28" s="27" t="str">
        <f t="shared" si="49"/>
        <v/>
      </c>
      <c r="CM28" s="27" t="str">
        <f t="shared" si="50"/>
        <v/>
      </c>
      <c r="CN28" s="27" t="str">
        <f t="shared" si="51"/>
        <v/>
      </c>
      <c r="CO28" s="28" t="str">
        <f t="shared" si="52"/>
        <v/>
      </c>
    </row>
    <row r="29" spans="1:93" ht="15" customHeight="1" x14ac:dyDescent="0.25">
      <c r="A29" s="463" t="s">
        <v>53</v>
      </c>
      <c r="B29" s="482">
        <v>0</v>
      </c>
      <c r="C29" s="482">
        <v>0</v>
      </c>
      <c r="D29" s="482">
        <v>0</v>
      </c>
      <c r="E29" s="482">
        <v>0</v>
      </c>
      <c r="F29" s="482">
        <v>0</v>
      </c>
      <c r="G29" s="482">
        <v>0</v>
      </c>
      <c r="H29" s="482">
        <v>0</v>
      </c>
      <c r="I29" s="482" t="s">
        <v>20</v>
      </c>
      <c r="J29" s="479" t="s">
        <v>53</v>
      </c>
      <c r="K29" s="489">
        <v>0</v>
      </c>
      <c r="L29" s="482">
        <v>0</v>
      </c>
      <c r="M29" s="482">
        <v>0</v>
      </c>
      <c r="N29" s="482">
        <v>0</v>
      </c>
      <c r="O29" s="482">
        <v>0</v>
      </c>
      <c r="P29" s="482">
        <v>0</v>
      </c>
      <c r="Q29" s="482">
        <v>0</v>
      </c>
      <c r="R29" s="482">
        <v>0</v>
      </c>
      <c r="S29" s="482">
        <v>0</v>
      </c>
      <c r="T29" s="482">
        <v>0</v>
      </c>
      <c r="U29" s="482">
        <v>0</v>
      </c>
      <c r="V29" s="482">
        <v>0</v>
      </c>
      <c r="W29" s="482">
        <v>0</v>
      </c>
      <c r="X29" s="482">
        <v>0</v>
      </c>
      <c r="Y29" s="490" t="s">
        <v>418</v>
      </c>
      <c r="Z29" s="490" t="s">
        <v>418</v>
      </c>
      <c r="AA29" s="482">
        <v>0</v>
      </c>
      <c r="AB29" s="490">
        <v>0</v>
      </c>
      <c r="AC29" s="482">
        <v>0</v>
      </c>
      <c r="AD29" s="490">
        <v>0</v>
      </c>
      <c r="AE29" s="482">
        <v>0</v>
      </c>
      <c r="AF29" s="491">
        <v>0</v>
      </c>
      <c r="AL29" s="292">
        <f t="shared" si="7"/>
        <v>0</v>
      </c>
      <c r="AN29" s="18">
        <f t="shared" si="39"/>
        <v>0.18749999999999994</v>
      </c>
      <c r="AO29" s="26">
        <f>SUM(C33,C140,C247,C354,C461,C568,C675)/config!$AC$13</f>
        <v>0</v>
      </c>
      <c r="AP29" s="27">
        <f>SUM(D33:E33,D140:E140,D247:E247,D354:E354,D461:E461,D568:E568,D675:E675)/config!$AC$13</f>
        <v>0</v>
      </c>
      <c r="AQ29" s="27">
        <f>SUM(F33,F140,F247,F354,F461,F568,F675)/config!$AC$13</f>
        <v>0</v>
      </c>
      <c r="AR29" s="27">
        <f>SUM(G33,G140,G247,G354,G461,G568,G675)/config!$AC$13</f>
        <v>0</v>
      </c>
      <c r="AS29" s="28">
        <f>SUM(H33:H33,H140:H140,H247:H247,H354:H354,H461:H461,H568:H568,H675:H675)/config!$AC$13</f>
        <v>0</v>
      </c>
      <c r="AU29" s="18">
        <f t="shared" si="40"/>
        <v>0.18749999999999994</v>
      </c>
      <c r="AV29" s="29">
        <f t="shared" si="8"/>
        <v>0</v>
      </c>
      <c r="AW29" s="30">
        <f t="shared" si="9"/>
        <v>0</v>
      </c>
      <c r="AX29" s="30">
        <f t="shared" si="10"/>
        <v>0</v>
      </c>
      <c r="AY29" s="30">
        <f t="shared" si="11"/>
        <v>0</v>
      </c>
      <c r="AZ29" s="30">
        <f t="shared" si="12"/>
        <v>0</v>
      </c>
      <c r="BA29" s="30">
        <f t="shared" si="13"/>
        <v>0</v>
      </c>
      <c r="BB29" s="31">
        <f t="shared" si="14"/>
        <v>0</v>
      </c>
      <c r="BC29" s="8"/>
      <c r="BD29" s="18">
        <f t="shared" si="15"/>
        <v>0.18749999999999994</v>
      </c>
      <c r="BE29" s="26" t="str">
        <f t="shared" si="16"/>
        <v>-</v>
      </c>
      <c r="BF29" s="27" t="str">
        <f t="shared" si="17"/>
        <v>-</v>
      </c>
      <c r="BG29" s="27" t="str">
        <f t="shared" si="18"/>
        <v>-</v>
      </c>
      <c r="BH29" s="27" t="str">
        <f t="shared" si="19"/>
        <v>-</v>
      </c>
      <c r="BI29" s="27" t="str">
        <f t="shared" si="20"/>
        <v>-</v>
      </c>
      <c r="BJ29" s="27" t="str">
        <f t="shared" si="21"/>
        <v>-</v>
      </c>
      <c r="BK29" s="28" t="str">
        <f t="shared" si="22"/>
        <v>-</v>
      </c>
      <c r="BL29" s="8"/>
      <c r="BM29" s="18">
        <f t="shared" si="23"/>
        <v>0.18749999999999994</v>
      </c>
      <c r="BN29" s="26" t="str">
        <f t="shared" si="24"/>
        <v>-</v>
      </c>
      <c r="BO29" s="27" t="str">
        <f t="shared" si="25"/>
        <v>-</v>
      </c>
      <c r="BP29" s="27" t="str">
        <f t="shared" si="26"/>
        <v>-</v>
      </c>
      <c r="BQ29" s="27" t="str">
        <f t="shared" si="27"/>
        <v>-</v>
      </c>
      <c r="BR29" s="27" t="str">
        <f t="shared" si="28"/>
        <v>-</v>
      </c>
      <c r="BS29" s="27" t="str">
        <f t="shared" si="29"/>
        <v>-</v>
      </c>
      <c r="BT29" s="28" t="str">
        <f t="shared" si="30"/>
        <v>-</v>
      </c>
      <c r="BV29" s="25" t="e">
        <f t="shared" si="41"/>
        <v>#N/A</v>
      </c>
      <c r="BW29" s="304" t="e">
        <f t="shared" si="42"/>
        <v>#N/A</v>
      </c>
      <c r="BX29" s="306">
        <f t="shared" si="46"/>
        <v>60</v>
      </c>
      <c r="BZ29" s="26">
        <f t="shared" si="31"/>
        <v>0</v>
      </c>
      <c r="CA29" s="27">
        <f t="shared" si="32"/>
        <v>0</v>
      </c>
      <c r="CB29" s="27">
        <f t="shared" si="33"/>
        <v>0</v>
      </c>
      <c r="CC29" s="27">
        <f t="shared" si="34"/>
        <v>0</v>
      </c>
      <c r="CD29" s="27">
        <f t="shared" si="35"/>
        <v>0</v>
      </c>
      <c r="CE29" s="27">
        <f t="shared" si="36"/>
        <v>0</v>
      </c>
      <c r="CF29" s="28">
        <f t="shared" si="37"/>
        <v>0</v>
      </c>
      <c r="CI29" s="26" t="str">
        <f t="shared" si="43"/>
        <v/>
      </c>
      <c r="CJ29" s="27" t="str">
        <f t="shared" si="47"/>
        <v/>
      </c>
      <c r="CK29" s="27" t="str">
        <f t="shared" si="48"/>
        <v/>
      </c>
      <c r="CL29" s="27" t="str">
        <f t="shared" si="49"/>
        <v/>
      </c>
      <c r="CM29" s="27" t="str">
        <f t="shared" si="50"/>
        <v/>
      </c>
      <c r="CN29" s="27" t="str">
        <f t="shared" si="51"/>
        <v/>
      </c>
      <c r="CO29" s="28" t="str">
        <f t="shared" si="52"/>
        <v/>
      </c>
    </row>
    <row r="30" spans="1:93" ht="15" customHeight="1" x14ac:dyDescent="0.25">
      <c r="A30" s="463" t="s">
        <v>55</v>
      </c>
      <c r="B30" s="482">
        <v>0</v>
      </c>
      <c r="C30" s="482">
        <v>0</v>
      </c>
      <c r="D30" s="482">
        <v>0</v>
      </c>
      <c r="E30" s="482">
        <v>0</v>
      </c>
      <c r="F30" s="482">
        <v>0</v>
      </c>
      <c r="G30" s="482">
        <v>0</v>
      </c>
      <c r="H30" s="482">
        <v>0</v>
      </c>
      <c r="I30" s="482" t="s">
        <v>20</v>
      </c>
      <c r="J30" s="479" t="s">
        <v>55</v>
      </c>
      <c r="K30" s="489">
        <v>0</v>
      </c>
      <c r="L30" s="482">
        <v>0</v>
      </c>
      <c r="M30" s="482">
        <v>0</v>
      </c>
      <c r="N30" s="482">
        <v>0</v>
      </c>
      <c r="O30" s="482">
        <v>0</v>
      </c>
      <c r="P30" s="482">
        <v>0</v>
      </c>
      <c r="Q30" s="482">
        <v>0</v>
      </c>
      <c r="R30" s="482">
        <v>0</v>
      </c>
      <c r="S30" s="482">
        <v>0</v>
      </c>
      <c r="T30" s="482">
        <v>0</v>
      </c>
      <c r="U30" s="482">
        <v>0</v>
      </c>
      <c r="V30" s="482">
        <v>0</v>
      </c>
      <c r="W30" s="482">
        <v>0</v>
      </c>
      <c r="X30" s="482">
        <v>0</v>
      </c>
      <c r="Y30" s="490" t="s">
        <v>418</v>
      </c>
      <c r="Z30" s="490" t="s">
        <v>418</v>
      </c>
      <c r="AA30" s="482">
        <v>0</v>
      </c>
      <c r="AB30" s="490">
        <v>0</v>
      </c>
      <c r="AC30" s="482">
        <v>0</v>
      </c>
      <c r="AD30" s="490">
        <v>0</v>
      </c>
      <c r="AE30" s="482">
        <v>0</v>
      </c>
      <c r="AF30" s="491">
        <v>0</v>
      </c>
      <c r="AL30" s="292">
        <f t="shared" si="7"/>
        <v>2</v>
      </c>
      <c r="AN30" s="18">
        <f t="shared" si="39"/>
        <v>0.1979166666666666</v>
      </c>
      <c r="AO30" s="26">
        <f>SUM(C34,C141,C248,C355,C462,C569,C676)/config!$AC$13</f>
        <v>0</v>
      </c>
      <c r="AP30" s="27">
        <f>SUM(D34:E34,D141:E141,D248:E248,D355:E355,D462:E462,D569:E569,D676:E676)/config!$AC$13</f>
        <v>0.2857142857142857</v>
      </c>
      <c r="AQ30" s="27">
        <f>SUM(F34,F141,F248,F355,F462,F569,F676)/config!$AC$13</f>
        <v>0</v>
      </c>
      <c r="AR30" s="27">
        <f>SUM(G34,G141,G248,G355,G462,G569,G676)/config!$AC$13</f>
        <v>0</v>
      </c>
      <c r="AS30" s="28">
        <f>SUM(H34:H34,H141:H141,H248:H248,H355:H355,H462:H462,H569:H569,H676:H676)/config!$AC$13</f>
        <v>0</v>
      </c>
      <c r="AU30" s="18">
        <f t="shared" si="40"/>
        <v>0.1979166666666666</v>
      </c>
      <c r="AV30" s="29">
        <f t="shared" si="8"/>
        <v>0</v>
      </c>
      <c r="AW30" s="30">
        <f t="shared" si="9"/>
        <v>0</v>
      </c>
      <c r="AX30" s="30">
        <f t="shared" si="10"/>
        <v>0</v>
      </c>
      <c r="AY30" s="30">
        <f t="shared" si="11"/>
        <v>1</v>
      </c>
      <c r="AZ30" s="30">
        <f t="shared" si="12"/>
        <v>0</v>
      </c>
      <c r="BA30" s="30">
        <f t="shared" si="13"/>
        <v>0</v>
      </c>
      <c r="BB30" s="31">
        <f t="shared" si="14"/>
        <v>1</v>
      </c>
      <c r="BC30" s="8"/>
      <c r="BD30" s="18">
        <f t="shared" si="15"/>
        <v>0.1979166666666666</v>
      </c>
      <c r="BE30" s="26" t="str">
        <f t="shared" si="16"/>
        <v>-</v>
      </c>
      <c r="BF30" s="27" t="str">
        <f t="shared" si="17"/>
        <v>-</v>
      </c>
      <c r="BG30" s="27" t="str">
        <f t="shared" si="18"/>
        <v>-</v>
      </c>
      <c r="BH30" s="27">
        <f t="shared" si="19"/>
        <v>20.5</v>
      </c>
      <c r="BI30" s="27" t="str">
        <f t="shared" si="20"/>
        <v>-</v>
      </c>
      <c r="BJ30" s="27" t="str">
        <f t="shared" si="21"/>
        <v>-</v>
      </c>
      <c r="BK30" s="28">
        <f t="shared" si="22"/>
        <v>19.2</v>
      </c>
      <c r="BL30" s="8"/>
      <c r="BM30" s="18">
        <f t="shared" si="23"/>
        <v>0.1979166666666666</v>
      </c>
      <c r="BN30" s="26" t="str">
        <f t="shared" si="24"/>
        <v>-</v>
      </c>
      <c r="BO30" s="27" t="str">
        <f t="shared" si="25"/>
        <v>-</v>
      </c>
      <c r="BP30" s="27" t="str">
        <f t="shared" si="26"/>
        <v>-</v>
      </c>
      <c r="BQ30" s="27" t="str">
        <f t="shared" si="27"/>
        <v>-</v>
      </c>
      <c r="BR30" s="27" t="str">
        <f t="shared" si="28"/>
        <v>-</v>
      </c>
      <c r="BS30" s="27" t="str">
        <f t="shared" si="29"/>
        <v>-</v>
      </c>
      <c r="BT30" s="28" t="str">
        <f t="shared" si="30"/>
        <v>-</v>
      </c>
      <c r="BV30" s="25">
        <f t="shared" si="41"/>
        <v>19.850000000000001</v>
      </c>
      <c r="BW30" s="304" t="e">
        <f t="shared" si="42"/>
        <v>#N/A</v>
      </c>
      <c r="BX30" s="306">
        <f t="shared" si="46"/>
        <v>60</v>
      </c>
      <c r="BZ30" s="26">
        <f t="shared" si="31"/>
        <v>0</v>
      </c>
      <c r="CA30" s="27">
        <f t="shared" si="32"/>
        <v>0</v>
      </c>
      <c r="CB30" s="27">
        <f t="shared" si="33"/>
        <v>0</v>
      </c>
      <c r="CC30" s="27">
        <f t="shared" si="34"/>
        <v>0</v>
      </c>
      <c r="CD30" s="27">
        <f t="shared" si="35"/>
        <v>0</v>
      </c>
      <c r="CE30" s="27">
        <f t="shared" si="36"/>
        <v>0</v>
      </c>
      <c r="CF30" s="28">
        <f t="shared" si="37"/>
        <v>0</v>
      </c>
      <c r="CI30" s="26" t="str">
        <f t="shared" si="43"/>
        <v/>
      </c>
      <c r="CJ30" s="27" t="str">
        <f t="shared" si="47"/>
        <v/>
      </c>
      <c r="CK30" s="27" t="str">
        <f t="shared" si="48"/>
        <v/>
      </c>
      <c r="CL30" s="27">
        <f t="shared" si="49"/>
        <v>20.5</v>
      </c>
      <c r="CM30" s="27" t="str">
        <f t="shared" si="50"/>
        <v/>
      </c>
      <c r="CN30" s="27" t="str">
        <f t="shared" si="51"/>
        <v/>
      </c>
      <c r="CO30" s="28">
        <f t="shared" si="52"/>
        <v>19.2</v>
      </c>
    </row>
    <row r="31" spans="1:93" ht="15" customHeight="1" x14ac:dyDescent="0.25">
      <c r="A31" s="463" t="s">
        <v>36</v>
      </c>
      <c r="B31" s="482">
        <v>0</v>
      </c>
      <c r="C31" s="482">
        <v>0</v>
      </c>
      <c r="D31" s="482">
        <v>0</v>
      </c>
      <c r="E31" s="482">
        <v>0</v>
      </c>
      <c r="F31" s="482">
        <v>0</v>
      </c>
      <c r="G31" s="482">
        <v>0</v>
      </c>
      <c r="H31" s="482">
        <v>0</v>
      </c>
      <c r="I31" s="482" t="s">
        <v>20</v>
      </c>
      <c r="J31" s="479" t="s">
        <v>36</v>
      </c>
      <c r="K31" s="489">
        <v>0</v>
      </c>
      <c r="L31" s="482">
        <v>0</v>
      </c>
      <c r="M31" s="482">
        <v>0</v>
      </c>
      <c r="N31" s="482">
        <v>0</v>
      </c>
      <c r="O31" s="482">
        <v>0</v>
      </c>
      <c r="P31" s="482">
        <v>0</v>
      </c>
      <c r="Q31" s="482">
        <v>0</v>
      </c>
      <c r="R31" s="482">
        <v>0</v>
      </c>
      <c r="S31" s="482">
        <v>0</v>
      </c>
      <c r="T31" s="482">
        <v>0</v>
      </c>
      <c r="U31" s="482">
        <v>0</v>
      </c>
      <c r="V31" s="482">
        <v>0</v>
      </c>
      <c r="W31" s="482">
        <v>0</v>
      </c>
      <c r="X31" s="482">
        <v>0</v>
      </c>
      <c r="Y31" s="490" t="s">
        <v>418</v>
      </c>
      <c r="Z31" s="490" t="s">
        <v>418</v>
      </c>
      <c r="AA31" s="482">
        <v>0</v>
      </c>
      <c r="AB31" s="490">
        <v>0</v>
      </c>
      <c r="AC31" s="482">
        <v>0</v>
      </c>
      <c r="AD31" s="490">
        <v>0</v>
      </c>
      <c r="AE31" s="482">
        <v>0</v>
      </c>
      <c r="AF31" s="491">
        <v>0</v>
      </c>
      <c r="AL31" s="292">
        <f t="shared" si="7"/>
        <v>0</v>
      </c>
      <c r="AN31" s="18">
        <f t="shared" si="39"/>
        <v>0.20833333333333326</v>
      </c>
      <c r="AO31" s="26">
        <f>SUM(C35,C142,C249,C356,C463,C570,C677)/config!$AC$13</f>
        <v>0</v>
      </c>
      <c r="AP31" s="27">
        <f>SUM(D35:E35,D142:E142,D249:E249,D356:E356,D463:E463,D570:E570,D677:E677)/config!$AC$13</f>
        <v>0</v>
      </c>
      <c r="AQ31" s="27">
        <f>SUM(F35,F142,F249,F356,F463,F570,F677)/config!$AC$13</f>
        <v>0</v>
      </c>
      <c r="AR31" s="27">
        <f>SUM(G35,G142,G249,G356,G463,G570,G677)/config!$AC$13</f>
        <v>0</v>
      </c>
      <c r="AS31" s="28">
        <f>SUM(H35:H35,H142:H142,H249:H249,H356:H356,H463:H463,H570:H570,H677:H677)/config!$AC$13</f>
        <v>0</v>
      </c>
      <c r="AU31" s="18">
        <f t="shared" si="40"/>
        <v>0.20833333333333326</v>
      </c>
      <c r="AV31" s="29">
        <f t="shared" si="8"/>
        <v>0</v>
      </c>
      <c r="AW31" s="30">
        <f t="shared" si="9"/>
        <v>0</v>
      </c>
      <c r="AX31" s="30">
        <f t="shared" si="10"/>
        <v>0</v>
      </c>
      <c r="AY31" s="30">
        <f t="shared" si="11"/>
        <v>0</v>
      </c>
      <c r="AZ31" s="30">
        <f t="shared" si="12"/>
        <v>0</v>
      </c>
      <c r="BA31" s="30">
        <f t="shared" si="13"/>
        <v>0</v>
      </c>
      <c r="BB31" s="31">
        <f t="shared" si="14"/>
        <v>0</v>
      </c>
      <c r="BC31" s="8"/>
      <c r="BD31" s="18">
        <f t="shared" si="15"/>
        <v>0.20833333333333326</v>
      </c>
      <c r="BE31" s="26" t="str">
        <f t="shared" si="16"/>
        <v>-</v>
      </c>
      <c r="BF31" s="27" t="str">
        <f t="shared" si="17"/>
        <v>-</v>
      </c>
      <c r="BG31" s="27" t="str">
        <f t="shared" si="18"/>
        <v>-</v>
      </c>
      <c r="BH31" s="27" t="str">
        <f t="shared" si="19"/>
        <v>-</v>
      </c>
      <c r="BI31" s="27" t="str">
        <f t="shared" si="20"/>
        <v>-</v>
      </c>
      <c r="BJ31" s="27" t="str">
        <f t="shared" si="21"/>
        <v>-</v>
      </c>
      <c r="BK31" s="28" t="str">
        <f t="shared" si="22"/>
        <v>-</v>
      </c>
      <c r="BL31" s="8"/>
      <c r="BM31" s="18">
        <f t="shared" si="23"/>
        <v>0.20833333333333326</v>
      </c>
      <c r="BN31" s="26" t="str">
        <f t="shared" si="24"/>
        <v>-</v>
      </c>
      <c r="BO31" s="27" t="str">
        <f t="shared" si="25"/>
        <v>-</v>
      </c>
      <c r="BP31" s="27" t="str">
        <f t="shared" si="26"/>
        <v>-</v>
      </c>
      <c r="BQ31" s="27" t="str">
        <f t="shared" si="27"/>
        <v>-</v>
      </c>
      <c r="BR31" s="27" t="str">
        <f t="shared" si="28"/>
        <v>-</v>
      </c>
      <c r="BS31" s="27" t="str">
        <f t="shared" si="29"/>
        <v>-</v>
      </c>
      <c r="BT31" s="28" t="str">
        <f t="shared" si="30"/>
        <v>-</v>
      </c>
      <c r="BV31" s="25" t="e">
        <f t="shared" si="41"/>
        <v>#N/A</v>
      </c>
      <c r="BW31" s="304" t="e">
        <f t="shared" si="42"/>
        <v>#N/A</v>
      </c>
      <c r="BX31" s="306">
        <f t="shared" si="46"/>
        <v>60</v>
      </c>
      <c r="BZ31" s="26">
        <f t="shared" si="31"/>
        <v>0</v>
      </c>
      <c r="CA31" s="27">
        <f t="shared" si="32"/>
        <v>0</v>
      </c>
      <c r="CB31" s="27">
        <f t="shared" si="33"/>
        <v>0</v>
      </c>
      <c r="CC31" s="27">
        <f t="shared" si="34"/>
        <v>0</v>
      </c>
      <c r="CD31" s="27">
        <f t="shared" si="35"/>
        <v>0</v>
      </c>
      <c r="CE31" s="27">
        <f t="shared" si="36"/>
        <v>0</v>
      </c>
      <c r="CF31" s="28">
        <f t="shared" si="37"/>
        <v>0</v>
      </c>
      <c r="CI31" s="26" t="str">
        <f t="shared" si="43"/>
        <v/>
      </c>
      <c r="CJ31" s="27" t="str">
        <f t="shared" si="47"/>
        <v/>
      </c>
      <c r="CK31" s="27" t="str">
        <f t="shared" si="48"/>
        <v/>
      </c>
      <c r="CL31" s="27" t="str">
        <f t="shared" si="49"/>
        <v/>
      </c>
      <c r="CM31" s="27" t="str">
        <f t="shared" si="50"/>
        <v/>
      </c>
      <c r="CN31" s="27" t="str">
        <f t="shared" si="51"/>
        <v/>
      </c>
      <c r="CO31" s="28" t="str">
        <f t="shared" si="52"/>
        <v/>
      </c>
    </row>
    <row r="32" spans="1:93" ht="15" customHeight="1" x14ac:dyDescent="0.25">
      <c r="A32" s="463" t="s">
        <v>58</v>
      </c>
      <c r="B32" s="482">
        <v>0</v>
      </c>
      <c r="C32" s="482">
        <v>0</v>
      </c>
      <c r="D32" s="482">
        <v>0</v>
      </c>
      <c r="E32" s="482">
        <v>0</v>
      </c>
      <c r="F32" s="482">
        <v>0</v>
      </c>
      <c r="G32" s="482">
        <v>0</v>
      </c>
      <c r="H32" s="482">
        <v>0</v>
      </c>
      <c r="I32" s="482" t="s">
        <v>20</v>
      </c>
      <c r="J32" s="479" t="s">
        <v>58</v>
      </c>
      <c r="K32" s="489">
        <v>0</v>
      </c>
      <c r="L32" s="482">
        <v>0</v>
      </c>
      <c r="M32" s="482">
        <v>0</v>
      </c>
      <c r="N32" s="482">
        <v>0</v>
      </c>
      <c r="O32" s="482">
        <v>0</v>
      </c>
      <c r="P32" s="482">
        <v>0</v>
      </c>
      <c r="Q32" s="482">
        <v>0</v>
      </c>
      <c r="R32" s="482">
        <v>0</v>
      </c>
      <c r="S32" s="482">
        <v>0</v>
      </c>
      <c r="T32" s="482">
        <v>0</v>
      </c>
      <c r="U32" s="482">
        <v>0</v>
      </c>
      <c r="V32" s="482">
        <v>0</v>
      </c>
      <c r="W32" s="482">
        <v>0</v>
      </c>
      <c r="X32" s="482">
        <v>0</v>
      </c>
      <c r="Y32" s="490" t="s">
        <v>418</v>
      </c>
      <c r="Z32" s="490" t="s">
        <v>418</v>
      </c>
      <c r="AA32" s="482">
        <v>0</v>
      </c>
      <c r="AB32" s="490">
        <v>0</v>
      </c>
      <c r="AC32" s="482">
        <v>0</v>
      </c>
      <c r="AD32" s="490">
        <v>0</v>
      </c>
      <c r="AE32" s="482">
        <v>0</v>
      </c>
      <c r="AF32" s="491">
        <v>0</v>
      </c>
      <c r="AL32" s="292">
        <f t="shared" si="7"/>
        <v>0</v>
      </c>
      <c r="AN32" s="18">
        <f t="shared" si="39"/>
        <v>0.21874999999999992</v>
      </c>
      <c r="AO32" s="26">
        <f>SUM(C36,C143,C250,C357,C464,C571,C678)/config!$AC$13</f>
        <v>0</v>
      </c>
      <c r="AP32" s="27">
        <f>SUM(D36:E36,D143:E143,D250:E250,D357:E357,D464:E464,D571:E571,D678:E678)/config!$AC$13</f>
        <v>0</v>
      </c>
      <c r="AQ32" s="27">
        <f>SUM(F36,F143,F250,F357,F464,F571,F678)/config!$AC$13</f>
        <v>0</v>
      </c>
      <c r="AR32" s="27">
        <f>SUM(G36,G143,G250,G357,G464,G571,G678)/config!$AC$13</f>
        <v>0</v>
      </c>
      <c r="AS32" s="28">
        <f>SUM(H36:H36,H143:H143,H250:H250,H357:H357,H464:H464,H571:H571,H678:H678)/config!$AC$13</f>
        <v>0</v>
      </c>
      <c r="AU32" s="18">
        <f t="shared" si="40"/>
        <v>0.21874999999999992</v>
      </c>
      <c r="AV32" s="29">
        <f t="shared" si="8"/>
        <v>0</v>
      </c>
      <c r="AW32" s="30">
        <f t="shared" si="9"/>
        <v>0</v>
      </c>
      <c r="AX32" s="30">
        <f t="shared" si="10"/>
        <v>0</v>
      </c>
      <c r="AY32" s="30">
        <f t="shared" si="11"/>
        <v>0</v>
      </c>
      <c r="AZ32" s="30">
        <f t="shared" si="12"/>
        <v>0</v>
      </c>
      <c r="BA32" s="30">
        <f t="shared" si="13"/>
        <v>0</v>
      </c>
      <c r="BB32" s="31">
        <f t="shared" si="14"/>
        <v>0</v>
      </c>
      <c r="BC32" s="8"/>
      <c r="BD32" s="18">
        <f t="shared" si="15"/>
        <v>0.21874999999999992</v>
      </c>
      <c r="BE32" s="26" t="str">
        <f t="shared" si="16"/>
        <v>-</v>
      </c>
      <c r="BF32" s="27" t="str">
        <f t="shared" si="17"/>
        <v>-</v>
      </c>
      <c r="BG32" s="27" t="str">
        <f t="shared" si="18"/>
        <v>-</v>
      </c>
      <c r="BH32" s="27" t="str">
        <f t="shared" si="19"/>
        <v>-</v>
      </c>
      <c r="BI32" s="27" t="str">
        <f t="shared" si="20"/>
        <v>-</v>
      </c>
      <c r="BJ32" s="27" t="str">
        <f t="shared" si="21"/>
        <v>-</v>
      </c>
      <c r="BK32" s="28" t="str">
        <f t="shared" si="22"/>
        <v>-</v>
      </c>
      <c r="BL32" s="8"/>
      <c r="BM32" s="18">
        <f t="shared" si="23"/>
        <v>0.21874999999999992</v>
      </c>
      <c r="BN32" s="26" t="str">
        <f t="shared" si="24"/>
        <v>-</v>
      </c>
      <c r="BO32" s="27" t="str">
        <f t="shared" si="25"/>
        <v>-</v>
      </c>
      <c r="BP32" s="27" t="str">
        <f t="shared" si="26"/>
        <v>-</v>
      </c>
      <c r="BQ32" s="27" t="str">
        <f t="shared" si="27"/>
        <v>-</v>
      </c>
      <c r="BR32" s="27" t="str">
        <f t="shared" si="28"/>
        <v>-</v>
      </c>
      <c r="BS32" s="27" t="str">
        <f t="shared" si="29"/>
        <v>-</v>
      </c>
      <c r="BT32" s="28" t="str">
        <f t="shared" si="30"/>
        <v>-</v>
      </c>
      <c r="BV32" s="25" t="e">
        <f t="shared" si="41"/>
        <v>#N/A</v>
      </c>
      <c r="BW32" s="304" t="e">
        <f t="shared" si="42"/>
        <v>#N/A</v>
      </c>
      <c r="BX32" s="306">
        <f t="shared" si="46"/>
        <v>60</v>
      </c>
      <c r="BZ32" s="26">
        <f t="shared" si="31"/>
        <v>0</v>
      </c>
      <c r="CA32" s="27">
        <f t="shared" si="32"/>
        <v>0</v>
      </c>
      <c r="CB32" s="27">
        <f t="shared" si="33"/>
        <v>0</v>
      </c>
      <c r="CC32" s="27">
        <f t="shared" si="34"/>
        <v>0</v>
      </c>
      <c r="CD32" s="27">
        <f t="shared" si="35"/>
        <v>0</v>
      </c>
      <c r="CE32" s="27">
        <f t="shared" si="36"/>
        <v>0</v>
      </c>
      <c r="CF32" s="28">
        <f t="shared" si="37"/>
        <v>0</v>
      </c>
      <c r="CI32" s="26" t="str">
        <f t="shared" si="43"/>
        <v/>
      </c>
      <c r="CJ32" s="27" t="str">
        <f t="shared" si="47"/>
        <v/>
      </c>
      <c r="CK32" s="27" t="str">
        <f t="shared" si="48"/>
        <v/>
      </c>
      <c r="CL32" s="27" t="str">
        <f t="shared" si="49"/>
        <v/>
      </c>
      <c r="CM32" s="27" t="str">
        <f t="shared" si="50"/>
        <v/>
      </c>
      <c r="CN32" s="27" t="str">
        <f t="shared" si="51"/>
        <v/>
      </c>
      <c r="CO32" s="28" t="str">
        <f t="shared" si="52"/>
        <v/>
      </c>
    </row>
    <row r="33" spans="1:93" ht="15" customHeight="1" x14ac:dyDescent="0.25">
      <c r="A33" s="463" t="s">
        <v>60</v>
      </c>
      <c r="B33" s="482">
        <v>0</v>
      </c>
      <c r="C33" s="482">
        <v>0</v>
      </c>
      <c r="D33" s="482">
        <v>0</v>
      </c>
      <c r="E33" s="482">
        <v>0</v>
      </c>
      <c r="F33" s="482">
        <v>0</v>
      </c>
      <c r="G33" s="482">
        <v>0</v>
      </c>
      <c r="H33" s="482">
        <v>0</v>
      </c>
      <c r="I33" s="482" t="s">
        <v>20</v>
      </c>
      <c r="J33" s="479" t="s">
        <v>60</v>
      </c>
      <c r="K33" s="489">
        <v>0</v>
      </c>
      <c r="L33" s="482">
        <v>0</v>
      </c>
      <c r="M33" s="482">
        <v>0</v>
      </c>
      <c r="N33" s="482">
        <v>0</v>
      </c>
      <c r="O33" s="482">
        <v>0</v>
      </c>
      <c r="P33" s="482">
        <v>0</v>
      </c>
      <c r="Q33" s="482">
        <v>0</v>
      </c>
      <c r="R33" s="482">
        <v>0</v>
      </c>
      <c r="S33" s="482">
        <v>0</v>
      </c>
      <c r="T33" s="482">
        <v>0</v>
      </c>
      <c r="U33" s="482">
        <v>0</v>
      </c>
      <c r="V33" s="482">
        <v>0</v>
      </c>
      <c r="W33" s="482">
        <v>0</v>
      </c>
      <c r="X33" s="482">
        <v>0</v>
      </c>
      <c r="Y33" s="490" t="s">
        <v>418</v>
      </c>
      <c r="Z33" s="490" t="s">
        <v>418</v>
      </c>
      <c r="AA33" s="482">
        <v>0</v>
      </c>
      <c r="AB33" s="490">
        <v>0</v>
      </c>
      <c r="AC33" s="482">
        <v>0</v>
      </c>
      <c r="AD33" s="490">
        <v>0</v>
      </c>
      <c r="AE33" s="482">
        <v>0</v>
      </c>
      <c r="AF33" s="491">
        <v>0</v>
      </c>
      <c r="AL33" s="292">
        <f t="shared" si="7"/>
        <v>0</v>
      </c>
      <c r="AN33" s="18">
        <f t="shared" si="39"/>
        <v>0.22916666666666657</v>
      </c>
      <c r="AO33" s="26">
        <f>SUM(C37,C144,C251,C358,C465,C572,C679)/config!$AC$13</f>
        <v>0</v>
      </c>
      <c r="AP33" s="27">
        <f>SUM(D37:E37,D144:E144,D251:E251,D358:E358,D465:E465,D572:E572,D679:E679)/config!$AC$13</f>
        <v>0</v>
      </c>
      <c r="AQ33" s="27">
        <f>SUM(F37,F144,F251,F358,F465,F572,F679)/config!$AC$13</f>
        <v>0</v>
      </c>
      <c r="AR33" s="27">
        <f>SUM(G37,G144,G251,G358,G465,G572,G679)/config!$AC$13</f>
        <v>0</v>
      </c>
      <c r="AS33" s="28">
        <f>SUM(H37:H37,H144:H144,H251:H251,H358:H358,H465:H465,H572:H572,H679:H679)/config!$AC$13</f>
        <v>0</v>
      </c>
      <c r="AU33" s="18">
        <f t="shared" si="40"/>
        <v>0.22916666666666657</v>
      </c>
      <c r="AV33" s="29">
        <f t="shared" si="8"/>
        <v>0</v>
      </c>
      <c r="AW33" s="30">
        <f t="shared" si="9"/>
        <v>0</v>
      </c>
      <c r="AX33" s="30">
        <f t="shared" si="10"/>
        <v>0</v>
      </c>
      <c r="AY33" s="30">
        <f t="shared" si="11"/>
        <v>0</v>
      </c>
      <c r="AZ33" s="30">
        <f t="shared" si="12"/>
        <v>0</v>
      </c>
      <c r="BA33" s="30">
        <f t="shared" si="13"/>
        <v>0</v>
      </c>
      <c r="BB33" s="31">
        <f t="shared" si="14"/>
        <v>0</v>
      </c>
      <c r="BC33" s="8"/>
      <c r="BD33" s="18">
        <f t="shared" si="15"/>
        <v>0.22916666666666657</v>
      </c>
      <c r="BE33" s="26" t="str">
        <f t="shared" si="16"/>
        <v>-</v>
      </c>
      <c r="BF33" s="27" t="str">
        <f t="shared" si="17"/>
        <v>-</v>
      </c>
      <c r="BG33" s="27" t="str">
        <f t="shared" si="18"/>
        <v>-</v>
      </c>
      <c r="BH33" s="27" t="str">
        <f t="shared" si="19"/>
        <v>-</v>
      </c>
      <c r="BI33" s="27" t="str">
        <f t="shared" si="20"/>
        <v>-</v>
      </c>
      <c r="BJ33" s="27" t="str">
        <f t="shared" si="21"/>
        <v>-</v>
      </c>
      <c r="BK33" s="28" t="str">
        <f t="shared" si="22"/>
        <v>-</v>
      </c>
      <c r="BL33" s="8"/>
      <c r="BM33" s="18">
        <f t="shared" si="23"/>
        <v>0.22916666666666657</v>
      </c>
      <c r="BN33" s="26" t="str">
        <f t="shared" si="24"/>
        <v>-</v>
      </c>
      <c r="BO33" s="27" t="str">
        <f t="shared" si="25"/>
        <v>-</v>
      </c>
      <c r="BP33" s="27" t="str">
        <f t="shared" si="26"/>
        <v>-</v>
      </c>
      <c r="BQ33" s="27" t="str">
        <f t="shared" si="27"/>
        <v>-</v>
      </c>
      <c r="BR33" s="27" t="str">
        <f t="shared" si="28"/>
        <v>-</v>
      </c>
      <c r="BS33" s="27" t="str">
        <f t="shared" si="29"/>
        <v>-</v>
      </c>
      <c r="BT33" s="28" t="str">
        <f t="shared" si="30"/>
        <v>-</v>
      </c>
      <c r="BV33" s="25" t="e">
        <f t="shared" si="41"/>
        <v>#N/A</v>
      </c>
      <c r="BW33" s="304" t="e">
        <f t="shared" si="42"/>
        <v>#N/A</v>
      </c>
      <c r="BX33" s="306">
        <f t="shared" si="46"/>
        <v>60</v>
      </c>
      <c r="BZ33" s="26">
        <f t="shared" si="31"/>
        <v>0</v>
      </c>
      <c r="CA33" s="27">
        <f t="shared" si="32"/>
        <v>0</v>
      </c>
      <c r="CB33" s="27">
        <f t="shared" si="33"/>
        <v>0</v>
      </c>
      <c r="CC33" s="27">
        <f t="shared" si="34"/>
        <v>0</v>
      </c>
      <c r="CD33" s="27">
        <f t="shared" si="35"/>
        <v>0</v>
      </c>
      <c r="CE33" s="27">
        <f t="shared" si="36"/>
        <v>0</v>
      </c>
      <c r="CF33" s="28">
        <f t="shared" si="37"/>
        <v>0</v>
      </c>
      <c r="CI33" s="26" t="str">
        <f t="shared" si="43"/>
        <v/>
      </c>
      <c r="CJ33" s="27" t="str">
        <f t="shared" si="47"/>
        <v/>
      </c>
      <c r="CK33" s="27" t="str">
        <f t="shared" si="48"/>
        <v/>
      </c>
      <c r="CL33" s="27" t="str">
        <f t="shared" si="49"/>
        <v/>
      </c>
      <c r="CM33" s="27" t="str">
        <f t="shared" si="50"/>
        <v/>
      </c>
      <c r="CN33" s="27" t="str">
        <f t="shared" si="51"/>
        <v/>
      </c>
      <c r="CO33" s="28" t="str">
        <f t="shared" si="52"/>
        <v/>
      </c>
    </row>
    <row r="34" spans="1:93" ht="15" customHeight="1" x14ac:dyDescent="0.25">
      <c r="A34" s="463" t="s">
        <v>62</v>
      </c>
      <c r="B34" s="482">
        <v>0</v>
      </c>
      <c r="C34" s="482">
        <v>0</v>
      </c>
      <c r="D34" s="482">
        <v>0</v>
      </c>
      <c r="E34" s="482">
        <v>0</v>
      </c>
      <c r="F34" s="482">
        <v>0</v>
      </c>
      <c r="G34" s="482">
        <v>0</v>
      </c>
      <c r="H34" s="482">
        <v>0</v>
      </c>
      <c r="I34" s="482" t="s">
        <v>20</v>
      </c>
      <c r="J34" s="479" t="s">
        <v>62</v>
      </c>
      <c r="K34" s="489">
        <v>0</v>
      </c>
      <c r="L34" s="482">
        <v>0</v>
      </c>
      <c r="M34" s="482">
        <v>0</v>
      </c>
      <c r="N34" s="482">
        <v>0</v>
      </c>
      <c r="O34" s="482">
        <v>0</v>
      </c>
      <c r="P34" s="482">
        <v>0</v>
      </c>
      <c r="Q34" s="482">
        <v>0</v>
      </c>
      <c r="R34" s="482">
        <v>0</v>
      </c>
      <c r="S34" s="482">
        <v>0</v>
      </c>
      <c r="T34" s="482">
        <v>0</v>
      </c>
      <c r="U34" s="482">
        <v>0</v>
      </c>
      <c r="V34" s="482">
        <v>0</v>
      </c>
      <c r="W34" s="482">
        <v>0</v>
      </c>
      <c r="X34" s="482">
        <v>0</v>
      </c>
      <c r="Y34" s="490" t="s">
        <v>418</v>
      </c>
      <c r="Z34" s="490" t="s">
        <v>418</v>
      </c>
      <c r="AA34" s="482">
        <v>0</v>
      </c>
      <c r="AB34" s="490">
        <v>0</v>
      </c>
      <c r="AC34" s="482">
        <v>0</v>
      </c>
      <c r="AD34" s="490">
        <v>0</v>
      </c>
      <c r="AE34" s="482">
        <v>0</v>
      </c>
      <c r="AF34" s="491">
        <v>0</v>
      </c>
      <c r="AL34" s="292">
        <f t="shared" si="7"/>
        <v>0</v>
      </c>
      <c r="AN34" s="18">
        <f t="shared" si="39"/>
        <v>0.23958333333333323</v>
      </c>
      <c r="AO34" s="26">
        <f>SUM(C38,C145,C252,C359,C466,C573,C680)/config!$AC$13</f>
        <v>0</v>
      </c>
      <c r="AP34" s="27">
        <f>SUM(D38:E38,D145:E145,D252:E252,D359:E359,D466:E466,D573:E573,D680:E680)/config!$AC$13</f>
        <v>0</v>
      </c>
      <c r="AQ34" s="27">
        <f>SUM(F38,F145,F252,F359,F466,F573,F680)/config!$AC$13</f>
        <v>0</v>
      </c>
      <c r="AR34" s="27">
        <f>SUM(G38,G145,G252,G359,G466,G573,G680)/config!$AC$13</f>
        <v>0</v>
      </c>
      <c r="AS34" s="28">
        <f>SUM(H38:H38,H145:H145,H252:H252,H359:H359,H466:H466,H573:H573,H680:H680)/config!$AC$13</f>
        <v>0</v>
      </c>
      <c r="AU34" s="18">
        <f t="shared" si="40"/>
        <v>0.23958333333333323</v>
      </c>
      <c r="AV34" s="29">
        <f t="shared" si="8"/>
        <v>0</v>
      </c>
      <c r="AW34" s="30">
        <f t="shared" si="9"/>
        <v>0</v>
      </c>
      <c r="AX34" s="30">
        <f t="shared" si="10"/>
        <v>0</v>
      </c>
      <c r="AY34" s="30">
        <f t="shared" si="11"/>
        <v>0</v>
      </c>
      <c r="AZ34" s="30">
        <f t="shared" si="12"/>
        <v>0</v>
      </c>
      <c r="BA34" s="30">
        <f t="shared" si="13"/>
        <v>0</v>
      </c>
      <c r="BB34" s="31">
        <f t="shared" si="14"/>
        <v>0</v>
      </c>
      <c r="BC34" s="8"/>
      <c r="BD34" s="18">
        <f t="shared" si="15"/>
        <v>0.23958333333333323</v>
      </c>
      <c r="BE34" s="26" t="str">
        <f t="shared" si="16"/>
        <v>-</v>
      </c>
      <c r="BF34" s="27" t="str">
        <f t="shared" si="17"/>
        <v>-</v>
      </c>
      <c r="BG34" s="27" t="str">
        <f t="shared" si="18"/>
        <v>-</v>
      </c>
      <c r="BH34" s="27" t="str">
        <f t="shared" si="19"/>
        <v>-</v>
      </c>
      <c r="BI34" s="27" t="str">
        <f t="shared" si="20"/>
        <v>-</v>
      </c>
      <c r="BJ34" s="27" t="str">
        <f t="shared" si="21"/>
        <v>-</v>
      </c>
      <c r="BK34" s="28" t="str">
        <f t="shared" si="22"/>
        <v>-</v>
      </c>
      <c r="BL34" s="8"/>
      <c r="BM34" s="18">
        <f t="shared" si="23"/>
        <v>0.23958333333333323</v>
      </c>
      <c r="BN34" s="26" t="str">
        <f t="shared" si="24"/>
        <v>-</v>
      </c>
      <c r="BO34" s="27" t="str">
        <f t="shared" si="25"/>
        <v>-</v>
      </c>
      <c r="BP34" s="27" t="str">
        <f t="shared" si="26"/>
        <v>-</v>
      </c>
      <c r="BQ34" s="27" t="str">
        <f t="shared" si="27"/>
        <v>-</v>
      </c>
      <c r="BR34" s="27" t="str">
        <f t="shared" si="28"/>
        <v>-</v>
      </c>
      <c r="BS34" s="27" t="str">
        <f t="shared" si="29"/>
        <v>-</v>
      </c>
      <c r="BT34" s="28" t="str">
        <f t="shared" si="30"/>
        <v>-</v>
      </c>
      <c r="BV34" s="25" t="e">
        <f t="shared" si="41"/>
        <v>#N/A</v>
      </c>
      <c r="BW34" s="304" t="e">
        <f t="shared" si="42"/>
        <v>#N/A</v>
      </c>
      <c r="BX34" s="306">
        <f t="shared" si="46"/>
        <v>60</v>
      </c>
      <c r="BZ34" s="26">
        <f t="shared" si="31"/>
        <v>0</v>
      </c>
      <c r="CA34" s="27">
        <f t="shared" si="32"/>
        <v>0</v>
      </c>
      <c r="CB34" s="27">
        <f t="shared" si="33"/>
        <v>0</v>
      </c>
      <c r="CC34" s="27">
        <f t="shared" si="34"/>
        <v>0</v>
      </c>
      <c r="CD34" s="27">
        <f t="shared" si="35"/>
        <v>0</v>
      </c>
      <c r="CE34" s="27">
        <f t="shared" si="36"/>
        <v>0</v>
      </c>
      <c r="CF34" s="28">
        <f t="shared" si="37"/>
        <v>0</v>
      </c>
      <c r="CI34" s="26" t="str">
        <f t="shared" si="43"/>
        <v/>
      </c>
      <c r="CJ34" s="27" t="str">
        <f t="shared" si="47"/>
        <v/>
      </c>
      <c r="CK34" s="27" t="str">
        <f t="shared" si="48"/>
        <v/>
      </c>
      <c r="CL34" s="27" t="str">
        <f t="shared" si="49"/>
        <v/>
      </c>
      <c r="CM34" s="27" t="str">
        <f t="shared" si="50"/>
        <v/>
      </c>
      <c r="CN34" s="27" t="str">
        <f t="shared" si="51"/>
        <v/>
      </c>
      <c r="CO34" s="28" t="str">
        <f t="shared" si="52"/>
        <v/>
      </c>
    </row>
    <row r="35" spans="1:93" ht="15" customHeight="1" x14ac:dyDescent="0.25">
      <c r="A35" s="463" t="s">
        <v>38</v>
      </c>
      <c r="B35" s="482">
        <v>0</v>
      </c>
      <c r="C35" s="482">
        <v>0</v>
      </c>
      <c r="D35" s="482">
        <v>0</v>
      </c>
      <c r="E35" s="482">
        <v>0</v>
      </c>
      <c r="F35" s="482">
        <v>0</v>
      </c>
      <c r="G35" s="482">
        <v>0</v>
      </c>
      <c r="H35" s="482">
        <v>0</v>
      </c>
      <c r="I35" s="482" t="s">
        <v>20</v>
      </c>
      <c r="J35" s="479" t="s">
        <v>38</v>
      </c>
      <c r="K35" s="489">
        <v>0</v>
      </c>
      <c r="L35" s="482">
        <v>0</v>
      </c>
      <c r="M35" s="482">
        <v>0</v>
      </c>
      <c r="N35" s="482">
        <v>0</v>
      </c>
      <c r="O35" s="482">
        <v>0</v>
      </c>
      <c r="P35" s="482">
        <v>0</v>
      </c>
      <c r="Q35" s="482">
        <v>0</v>
      </c>
      <c r="R35" s="482">
        <v>0</v>
      </c>
      <c r="S35" s="482">
        <v>0</v>
      </c>
      <c r="T35" s="482">
        <v>0</v>
      </c>
      <c r="U35" s="482">
        <v>0</v>
      </c>
      <c r="V35" s="482">
        <v>0</v>
      </c>
      <c r="W35" s="482">
        <v>0</v>
      </c>
      <c r="X35" s="482">
        <v>0</v>
      </c>
      <c r="Y35" s="490" t="s">
        <v>418</v>
      </c>
      <c r="Z35" s="490" t="s">
        <v>418</v>
      </c>
      <c r="AA35" s="482">
        <v>0</v>
      </c>
      <c r="AB35" s="490">
        <v>0</v>
      </c>
      <c r="AC35" s="482">
        <v>0</v>
      </c>
      <c r="AD35" s="490">
        <v>0</v>
      </c>
      <c r="AE35" s="482">
        <v>0</v>
      </c>
      <c r="AF35" s="491">
        <v>0</v>
      </c>
      <c r="AL35" s="292">
        <f t="shared" si="7"/>
        <v>0</v>
      </c>
      <c r="AN35" s="18">
        <f t="shared" si="39"/>
        <v>0.24999999999999989</v>
      </c>
      <c r="AO35" s="26">
        <f>SUM(C39,C146,C253,C360,C467,C574,C681)/config!$AC$13</f>
        <v>0</v>
      </c>
      <c r="AP35" s="27">
        <f>SUM(D39:E39,D146:E146,D253:E253,D360:E360,D467:E467,D574:E574,D681:E681)/config!$AC$13</f>
        <v>0</v>
      </c>
      <c r="AQ35" s="27">
        <f>SUM(F39,F146,F253,F360,F467,F574,F681)/config!$AC$13</f>
        <v>0</v>
      </c>
      <c r="AR35" s="27">
        <f>SUM(G39,G146,G253,G360,G467,G574,G681)/config!$AC$13</f>
        <v>0</v>
      </c>
      <c r="AS35" s="28">
        <f>SUM(H39:H39,H146:H146,H253:H253,H360:H360,H467:H467,H574:H574,H681:H681)/config!$AC$13</f>
        <v>0</v>
      </c>
      <c r="AU35" s="18">
        <f t="shared" si="40"/>
        <v>0.24999999999999989</v>
      </c>
      <c r="AV35" s="29">
        <f t="shared" si="8"/>
        <v>0</v>
      </c>
      <c r="AW35" s="30">
        <f t="shared" si="9"/>
        <v>0</v>
      </c>
      <c r="AX35" s="30">
        <f t="shared" si="10"/>
        <v>0</v>
      </c>
      <c r="AY35" s="30">
        <f t="shared" si="11"/>
        <v>0</v>
      </c>
      <c r="AZ35" s="30">
        <f t="shared" si="12"/>
        <v>0</v>
      </c>
      <c r="BA35" s="30">
        <f t="shared" si="13"/>
        <v>0</v>
      </c>
      <c r="BB35" s="31">
        <f t="shared" si="14"/>
        <v>0</v>
      </c>
      <c r="BC35" s="8"/>
      <c r="BD35" s="18">
        <f t="shared" si="15"/>
        <v>0.24999999999999989</v>
      </c>
      <c r="BE35" s="26" t="str">
        <f t="shared" si="16"/>
        <v>-</v>
      </c>
      <c r="BF35" s="27" t="str">
        <f t="shared" si="17"/>
        <v>-</v>
      </c>
      <c r="BG35" s="27" t="str">
        <f t="shared" si="18"/>
        <v>-</v>
      </c>
      <c r="BH35" s="27" t="str">
        <f t="shared" si="19"/>
        <v>-</v>
      </c>
      <c r="BI35" s="27" t="str">
        <f t="shared" si="20"/>
        <v>-</v>
      </c>
      <c r="BJ35" s="27" t="str">
        <f t="shared" si="21"/>
        <v>-</v>
      </c>
      <c r="BK35" s="28" t="str">
        <f t="shared" si="22"/>
        <v>-</v>
      </c>
      <c r="BL35" s="8"/>
      <c r="BM35" s="18">
        <f t="shared" si="23"/>
        <v>0.24999999999999989</v>
      </c>
      <c r="BN35" s="26" t="str">
        <f t="shared" si="24"/>
        <v>-</v>
      </c>
      <c r="BO35" s="27" t="str">
        <f t="shared" si="25"/>
        <v>-</v>
      </c>
      <c r="BP35" s="27" t="str">
        <f t="shared" si="26"/>
        <v>-</v>
      </c>
      <c r="BQ35" s="27" t="str">
        <f t="shared" si="27"/>
        <v>-</v>
      </c>
      <c r="BR35" s="27" t="str">
        <f t="shared" si="28"/>
        <v>-</v>
      </c>
      <c r="BS35" s="27" t="str">
        <f t="shared" si="29"/>
        <v>-</v>
      </c>
      <c r="BT35" s="28" t="str">
        <f t="shared" si="30"/>
        <v>-</v>
      </c>
      <c r="BV35" s="25" t="e">
        <f t="shared" si="41"/>
        <v>#N/A</v>
      </c>
      <c r="BW35" s="304" t="e">
        <f t="shared" si="42"/>
        <v>#N/A</v>
      </c>
      <c r="BX35" s="306">
        <f t="shared" si="46"/>
        <v>60</v>
      </c>
      <c r="BZ35" s="26">
        <f t="shared" si="31"/>
        <v>0</v>
      </c>
      <c r="CA35" s="27">
        <f t="shared" si="32"/>
        <v>0</v>
      </c>
      <c r="CB35" s="27">
        <f t="shared" si="33"/>
        <v>0</v>
      </c>
      <c r="CC35" s="27">
        <f t="shared" si="34"/>
        <v>0</v>
      </c>
      <c r="CD35" s="27">
        <f t="shared" si="35"/>
        <v>0</v>
      </c>
      <c r="CE35" s="27">
        <f t="shared" si="36"/>
        <v>0</v>
      </c>
      <c r="CF35" s="28">
        <f t="shared" si="37"/>
        <v>0</v>
      </c>
      <c r="CI35" s="26" t="str">
        <f t="shared" si="43"/>
        <v/>
      </c>
      <c r="CJ35" s="27" t="str">
        <f t="shared" si="47"/>
        <v/>
      </c>
      <c r="CK35" s="27" t="str">
        <f t="shared" si="48"/>
        <v/>
      </c>
      <c r="CL35" s="27" t="str">
        <f t="shared" si="49"/>
        <v/>
      </c>
      <c r="CM35" s="27" t="str">
        <f t="shared" si="50"/>
        <v/>
      </c>
      <c r="CN35" s="27" t="str">
        <f t="shared" si="51"/>
        <v/>
      </c>
      <c r="CO35" s="28" t="str">
        <f t="shared" si="52"/>
        <v/>
      </c>
    </row>
    <row r="36" spans="1:93" ht="15" customHeight="1" x14ac:dyDescent="0.25">
      <c r="A36" s="463" t="s">
        <v>65</v>
      </c>
      <c r="B36" s="482">
        <v>0</v>
      </c>
      <c r="C36" s="482">
        <v>0</v>
      </c>
      <c r="D36" s="482">
        <v>0</v>
      </c>
      <c r="E36" s="482">
        <v>0</v>
      </c>
      <c r="F36" s="482">
        <v>0</v>
      </c>
      <c r="G36" s="482">
        <v>0</v>
      </c>
      <c r="H36" s="482">
        <v>0</v>
      </c>
      <c r="I36" s="482" t="s">
        <v>20</v>
      </c>
      <c r="J36" s="479" t="s">
        <v>65</v>
      </c>
      <c r="K36" s="489">
        <v>0</v>
      </c>
      <c r="L36" s="482">
        <v>0</v>
      </c>
      <c r="M36" s="482">
        <v>0</v>
      </c>
      <c r="N36" s="482">
        <v>0</v>
      </c>
      <c r="O36" s="482">
        <v>0</v>
      </c>
      <c r="P36" s="482">
        <v>0</v>
      </c>
      <c r="Q36" s="482">
        <v>0</v>
      </c>
      <c r="R36" s="482">
        <v>0</v>
      </c>
      <c r="S36" s="482">
        <v>0</v>
      </c>
      <c r="T36" s="482">
        <v>0</v>
      </c>
      <c r="U36" s="482">
        <v>0</v>
      </c>
      <c r="V36" s="482">
        <v>0</v>
      </c>
      <c r="W36" s="482">
        <v>0</v>
      </c>
      <c r="X36" s="482">
        <v>0</v>
      </c>
      <c r="Y36" s="490" t="s">
        <v>418</v>
      </c>
      <c r="Z36" s="490" t="s">
        <v>418</v>
      </c>
      <c r="AA36" s="482">
        <v>0</v>
      </c>
      <c r="AB36" s="490">
        <v>0</v>
      </c>
      <c r="AC36" s="482">
        <v>0</v>
      </c>
      <c r="AD36" s="490">
        <v>0</v>
      </c>
      <c r="AE36" s="482">
        <v>0</v>
      </c>
      <c r="AF36" s="491">
        <v>0</v>
      </c>
      <c r="AL36" s="292">
        <f t="shared" si="7"/>
        <v>0</v>
      </c>
      <c r="AN36" s="18">
        <f t="shared" si="39"/>
        <v>0.26041666666666657</v>
      </c>
      <c r="AO36" s="26">
        <f>SUM(C40,C147,C254,C361,C468,C575,C682)/config!$AC$13</f>
        <v>0</v>
      </c>
      <c r="AP36" s="27">
        <f>SUM(D40:E40,D147:E147,D254:E254,D361:E361,D468:E468,D575:E575,D682:E682)/config!$AC$13</f>
        <v>0</v>
      </c>
      <c r="AQ36" s="27">
        <f>SUM(F40,F147,F254,F361,F468,F575,F682)/config!$AC$13</f>
        <v>0</v>
      </c>
      <c r="AR36" s="27">
        <f>SUM(G40,G147,G254,G361,G468,G575,G682)/config!$AC$13</f>
        <v>0</v>
      </c>
      <c r="AS36" s="28">
        <f>SUM(H40:H40,H147:H147,H254:H254,H361:H361,H468:H468,H575:H575,H682:H682)/config!$AC$13</f>
        <v>0</v>
      </c>
      <c r="AU36" s="18">
        <f t="shared" si="40"/>
        <v>0.26041666666666657</v>
      </c>
      <c r="AV36" s="29">
        <f t="shared" si="8"/>
        <v>0</v>
      </c>
      <c r="AW36" s="30">
        <f t="shared" si="9"/>
        <v>0</v>
      </c>
      <c r="AX36" s="30">
        <f t="shared" si="10"/>
        <v>0</v>
      </c>
      <c r="AY36" s="30">
        <f t="shared" si="11"/>
        <v>0</v>
      </c>
      <c r="AZ36" s="30">
        <f t="shared" si="12"/>
        <v>0</v>
      </c>
      <c r="BA36" s="30">
        <f t="shared" si="13"/>
        <v>0</v>
      </c>
      <c r="BB36" s="31">
        <f t="shared" si="14"/>
        <v>0</v>
      </c>
      <c r="BC36" s="8"/>
      <c r="BD36" s="18">
        <f t="shared" si="15"/>
        <v>0.26041666666666657</v>
      </c>
      <c r="BE36" s="26" t="str">
        <f t="shared" si="16"/>
        <v>-</v>
      </c>
      <c r="BF36" s="27" t="str">
        <f t="shared" si="17"/>
        <v>-</v>
      </c>
      <c r="BG36" s="27" t="str">
        <f t="shared" si="18"/>
        <v>-</v>
      </c>
      <c r="BH36" s="27" t="str">
        <f t="shared" si="19"/>
        <v>-</v>
      </c>
      <c r="BI36" s="27" t="str">
        <f t="shared" si="20"/>
        <v>-</v>
      </c>
      <c r="BJ36" s="27" t="str">
        <f t="shared" si="21"/>
        <v>-</v>
      </c>
      <c r="BK36" s="28" t="str">
        <f t="shared" si="22"/>
        <v>-</v>
      </c>
      <c r="BL36" s="8"/>
      <c r="BM36" s="18">
        <f t="shared" si="23"/>
        <v>0.26041666666666657</v>
      </c>
      <c r="BN36" s="26" t="str">
        <f t="shared" si="24"/>
        <v>-</v>
      </c>
      <c r="BO36" s="27" t="str">
        <f t="shared" si="25"/>
        <v>-</v>
      </c>
      <c r="BP36" s="27" t="str">
        <f t="shared" si="26"/>
        <v>-</v>
      </c>
      <c r="BQ36" s="27" t="str">
        <f t="shared" si="27"/>
        <v>-</v>
      </c>
      <c r="BR36" s="27" t="str">
        <f t="shared" si="28"/>
        <v>-</v>
      </c>
      <c r="BS36" s="27" t="str">
        <f t="shared" si="29"/>
        <v>-</v>
      </c>
      <c r="BT36" s="28" t="str">
        <f t="shared" si="30"/>
        <v>-</v>
      </c>
      <c r="BV36" s="25" t="e">
        <f t="shared" si="41"/>
        <v>#N/A</v>
      </c>
      <c r="BW36" s="304" t="e">
        <f t="shared" si="42"/>
        <v>#N/A</v>
      </c>
      <c r="BX36" s="306">
        <f t="shared" si="46"/>
        <v>60</v>
      </c>
      <c r="BZ36" s="26">
        <f t="shared" si="31"/>
        <v>0</v>
      </c>
      <c r="CA36" s="27">
        <f t="shared" si="32"/>
        <v>0</v>
      </c>
      <c r="CB36" s="27">
        <f t="shared" si="33"/>
        <v>0</v>
      </c>
      <c r="CC36" s="27">
        <f t="shared" si="34"/>
        <v>0</v>
      </c>
      <c r="CD36" s="27">
        <f t="shared" si="35"/>
        <v>0</v>
      </c>
      <c r="CE36" s="27">
        <f t="shared" si="36"/>
        <v>0</v>
      </c>
      <c r="CF36" s="28">
        <f t="shared" si="37"/>
        <v>0</v>
      </c>
      <c r="CI36" s="26" t="str">
        <f t="shared" si="43"/>
        <v/>
      </c>
      <c r="CJ36" s="27" t="str">
        <f t="shared" si="47"/>
        <v/>
      </c>
      <c r="CK36" s="27" t="str">
        <f t="shared" si="48"/>
        <v/>
      </c>
      <c r="CL36" s="27" t="str">
        <f t="shared" si="49"/>
        <v/>
      </c>
      <c r="CM36" s="27" t="str">
        <f t="shared" si="50"/>
        <v/>
      </c>
      <c r="CN36" s="27" t="str">
        <f t="shared" si="51"/>
        <v/>
      </c>
      <c r="CO36" s="28" t="str">
        <f t="shared" si="52"/>
        <v/>
      </c>
    </row>
    <row r="37" spans="1:93" ht="15" customHeight="1" x14ac:dyDescent="0.25">
      <c r="A37" s="463" t="s">
        <v>67</v>
      </c>
      <c r="B37" s="482">
        <v>0</v>
      </c>
      <c r="C37" s="482">
        <v>0</v>
      </c>
      <c r="D37" s="482">
        <v>0</v>
      </c>
      <c r="E37" s="482">
        <v>0</v>
      </c>
      <c r="F37" s="482">
        <v>0</v>
      </c>
      <c r="G37" s="482">
        <v>0</v>
      </c>
      <c r="H37" s="482">
        <v>0</v>
      </c>
      <c r="I37" s="482" t="s">
        <v>20</v>
      </c>
      <c r="J37" s="479" t="s">
        <v>67</v>
      </c>
      <c r="K37" s="489">
        <v>0</v>
      </c>
      <c r="L37" s="482">
        <v>0</v>
      </c>
      <c r="M37" s="482">
        <v>0</v>
      </c>
      <c r="N37" s="482">
        <v>0</v>
      </c>
      <c r="O37" s="482">
        <v>0</v>
      </c>
      <c r="P37" s="482">
        <v>0</v>
      </c>
      <c r="Q37" s="482">
        <v>0</v>
      </c>
      <c r="R37" s="482">
        <v>0</v>
      </c>
      <c r="S37" s="482">
        <v>0</v>
      </c>
      <c r="T37" s="482">
        <v>0</v>
      </c>
      <c r="U37" s="482">
        <v>0</v>
      </c>
      <c r="V37" s="482">
        <v>0</v>
      </c>
      <c r="W37" s="482">
        <v>0</v>
      </c>
      <c r="X37" s="482">
        <v>0</v>
      </c>
      <c r="Y37" s="490" t="s">
        <v>418</v>
      </c>
      <c r="Z37" s="490" t="s">
        <v>418</v>
      </c>
      <c r="AA37" s="482">
        <v>0</v>
      </c>
      <c r="AB37" s="490">
        <v>0</v>
      </c>
      <c r="AC37" s="482">
        <v>0</v>
      </c>
      <c r="AD37" s="490">
        <v>0</v>
      </c>
      <c r="AE37" s="482">
        <v>0</v>
      </c>
      <c r="AF37" s="491">
        <v>0</v>
      </c>
      <c r="AL37" s="292">
        <f t="shared" si="7"/>
        <v>0</v>
      </c>
      <c r="AN37" s="18">
        <f t="shared" si="39"/>
        <v>0.27083333333333326</v>
      </c>
      <c r="AO37" s="26">
        <f>SUM(C41,C148,C255,C362,C469,C576,C683)/config!$AC$13</f>
        <v>0</v>
      </c>
      <c r="AP37" s="27">
        <f>SUM(D41:E41,D148:E148,D255:E255,D362:E362,D469:E469,D576:E576,D683:E683)/config!$AC$13</f>
        <v>0</v>
      </c>
      <c r="AQ37" s="27">
        <f>SUM(F41,F148,F255,F362,F469,F576,F683)/config!$AC$13</f>
        <v>0</v>
      </c>
      <c r="AR37" s="27">
        <f>SUM(G41,G148,G255,G362,G469,G576,G683)/config!$AC$13</f>
        <v>0</v>
      </c>
      <c r="AS37" s="28">
        <f>SUM(H41:H41,H148:H148,H255:H255,H362:H362,H469:H469,H576:H576,H683:H683)/config!$AC$13</f>
        <v>0</v>
      </c>
      <c r="AU37" s="18">
        <f t="shared" si="40"/>
        <v>0.27083333333333326</v>
      </c>
      <c r="AV37" s="29">
        <f t="shared" si="8"/>
        <v>0</v>
      </c>
      <c r="AW37" s="30">
        <f t="shared" si="9"/>
        <v>0</v>
      </c>
      <c r="AX37" s="30">
        <f t="shared" si="10"/>
        <v>0</v>
      </c>
      <c r="AY37" s="30">
        <f t="shared" si="11"/>
        <v>0</v>
      </c>
      <c r="AZ37" s="30">
        <f t="shared" si="12"/>
        <v>0</v>
      </c>
      <c r="BA37" s="30">
        <f t="shared" si="13"/>
        <v>0</v>
      </c>
      <c r="BB37" s="31">
        <f t="shared" si="14"/>
        <v>0</v>
      </c>
      <c r="BC37" s="8"/>
      <c r="BD37" s="18">
        <f t="shared" si="15"/>
        <v>0.27083333333333326</v>
      </c>
      <c r="BE37" s="26" t="str">
        <f t="shared" si="16"/>
        <v>-</v>
      </c>
      <c r="BF37" s="27" t="str">
        <f t="shared" si="17"/>
        <v>-</v>
      </c>
      <c r="BG37" s="27" t="str">
        <f t="shared" si="18"/>
        <v>-</v>
      </c>
      <c r="BH37" s="27" t="str">
        <f t="shared" si="19"/>
        <v>-</v>
      </c>
      <c r="BI37" s="27" t="str">
        <f t="shared" si="20"/>
        <v>-</v>
      </c>
      <c r="BJ37" s="27" t="str">
        <f t="shared" si="21"/>
        <v>-</v>
      </c>
      <c r="BK37" s="28" t="str">
        <f t="shared" si="22"/>
        <v>-</v>
      </c>
      <c r="BL37" s="8"/>
      <c r="BM37" s="18">
        <f t="shared" si="23"/>
        <v>0.27083333333333326</v>
      </c>
      <c r="BN37" s="26" t="str">
        <f t="shared" si="24"/>
        <v>-</v>
      </c>
      <c r="BO37" s="27" t="str">
        <f t="shared" si="25"/>
        <v>-</v>
      </c>
      <c r="BP37" s="27" t="str">
        <f t="shared" si="26"/>
        <v>-</v>
      </c>
      <c r="BQ37" s="27" t="str">
        <f t="shared" si="27"/>
        <v>-</v>
      </c>
      <c r="BR37" s="27" t="str">
        <f t="shared" si="28"/>
        <v>-</v>
      </c>
      <c r="BS37" s="27" t="str">
        <f t="shared" si="29"/>
        <v>-</v>
      </c>
      <c r="BT37" s="28" t="str">
        <f t="shared" si="30"/>
        <v>-</v>
      </c>
      <c r="BV37" s="25" t="e">
        <f t="shared" si="41"/>
        <v>#N/A</v>
      </c>
      <c r="BW37" s="304" t="e">
        <f t="shared" si="42"/>
        <v>#N/A</v>
      </c>
      <c r="BX37" s="306">
        <f t="shared" si="46"/>
        <v>60</v>
      </c>
      <c r="BZ37" s="26">
        <f t="shared" si="31"/>
        <v>0</v>
      </c>
      <c r="CA37" s="27">
        <f t="shared" si="32"/>
        <v>0</v>
      </c>
      <c r="CB37" s="27">
        <f t="shared" si="33"/>
        <v>0</v>
      </c>
      <c r="CC37" s="27">
        <f t="shared" si="34"/>
        <v>0</v>
      </c>
      <c r="CD37" s="27">
        <f t="shared" si="35"/>
        <v>0</v>
      </c>
      <c r="CE37" s="27">
        <f t="shared" si="36"/>
        <v>0</v>
      </c>
      <c r="CF37" s="28">
        <f t="shared" si="37"/>
        <v>0</v>
      </c>
      <c r="CI37" s="26" t="str">
        <f t="shared" si="43"/>
        <v/>
      </c>
      <c r="CJ37" s="27" t="str">
        <f t="shared" si="47"/>
        <v/>
      </c>
      <c r="CK37" s="27" t="str">
        <f t="shared" si="48"/>
        <v/>
      </c>
      <c r="CL37" s="27" t="str">
        <f t="shared" si="49"/>
        <v/>
      </c>
      <c r="CM37" s="27" t="str">
        <f t="shared" si="50"/>
        <v/>
      </c>
      <c r="CN37" s="27" t="str">
        <f t="shared" si="51"/>
        <v/>
      </c>
      <c r="CO37" s="28" t="str">
        <f t="shared" si="52"/>
        <v/>
      </c>
    </row>
    <row r="38" spans="1:93" ht="15" customHeight="1" x14ac:dyDescent="0.25">
      <c r="A38" s="463" t="s">
        <v>69</v>
      </c>
      <c r="B38" s="482">
        <v>0</v>
      </c>
      <c r="C38" s="482">
        <v>0</v>
      </c>
      <c r="D38" s="482">
        <v>0</v>
      </c>
      <c r="E38" s="482">
        <v>0</v>
      </c>
      <c r="F38" s="482">
        <v>0</v>
      </c>
      <c r="G38" s="482">
        <v>0</v>
      </c>
      <c r="H38" s="482">
        <v>0</v>
      </c>
      <c r="I38" s="482" t="s">
        <v>20</v>
      </c>
      <c r="J38" s="479" t="s">
        <v>69</v>
      </c>
      <c r="K38" s="489">
        <v>0</v>
      </c>
      <c r="L38" s="482">
        <v>0</v>
      </c>
      <c r="M38" s="482">
        <v>0</v>
      </c>
      <c r="N38" s="482">
        <v>0</v>
      </c>
      <c r="O38" s="482">
        <v>0</v>
      </c>
      <c r="P38" s="482">
        <v>0</v>
      </c>
      <c r="Q38" s="482">
        <v>0</v>
      </c>
      <c r="R38" s="482">
        <v>0</v>
      </c>
      <c r="S38" s="482">
        <v>0</v>
      </c>
      <c r="T38" s="482">
        <v>0</v>
      </c>
      <c r="U38" s="482">
        <v>0</v>
      </c>
      <c r="V38" s="482">
        <v>0</v>
      </c>
      <c r="W38" s="482">
        <v>0</v>
      </c>
      <c r="X38" s="482">
        <v>0</v>
      </c>
      <c r="Y38" s="490" t="s">
        <v>418</v>
      </c>
      <c r="Z38" s="490" t="s">
        <v>418</v>
      </c>
      <c r="AA38" s="482">
        <v>0</v>
      </c>
      <c r="AB38" s="490">
        <v>0</v>
      </c>
      <c r="AC38" s="482">
        <v>0</v>
      </c>
      <c r="AD38" s="490">
        <v>0</v>
      </c>
      <c r="AE38" s="482">
        <v>0</v>
      </c>
      <c r="AF38" s="491">
        <v>0</v>
      </c>
      <c r="AL38" s="292">
        <f t="shared" si="7"/>
        <v>0</v>
      </c>
      <c r="AN38" s="18">
        <f t="shared" si="39"/>
        <v>0.28124999999999994</v>
      </c>
      <c r="AO38" s="26">
        <f>SUM(C42,C149,C256,C363,C470,C577,C684)/config!$AC$13</f>
        <v>0</v>
      </c>
      <c r="AP38" s="27">
        <f>SUM(D42:E42,D149:E149,D256:E256,D363:E363,D470:E470,D577:E577,D684:E684)/config!$AC$13</f>
        <v>0</v>
      </c>
      <c r="AQ38" s="27">
        <f>SUM(F42,F149,F256,F363,F470,F577,F684)/config!$AC$13</f>
        <v>0</v>
      </c>
      <c r="AR38" s="27">
        <f>SUM(G42,G149,G256,G363,G470,G577,G684)/config!$AC$13</f>
        <v>0</v>
      </c>
      <c r="AS38" s="28">
        <f>SUM(H42:H42,H149:H149,H256:H256,H363:H363,H470:H470,H577:H577,H684:H684)/config!$AC$13</f>
        <v>0</v>
      </c>
      <c r="AU38" s="18">
        <f t="shared" si="40"/>
        <v>0.28124999999999994</v>
      </c>
      <c r="AV38" s="29">
        <f t="shared" si="8"/>
        <v>0</v>
      </c>
      <c r="AW38" s="30">
        <f t="shared" si="9"/>
        <v>0</v>
      </c>
      <c r="AX38" s="30">
        <f t="shared" si="10"/>
        <v>0</v>
      </c>
      <c r="AY38" s="30">
        <f t="shared" si="11"/>
        <v>0</v>
      </c>
      <c r="AZ38" s="30">
        <f t="shared" si="12"/>
        <v>0</v>
      </c>
      <c r="BA38" s="30">
        <f t="shared" si="13"/>
        <v>0</v>
      </c>
      <c r="BB38" s="31">
        <f t="shared" si="14"/>
        <v>0</v>
      </c>
      <c r="BC38" s="8"/>
      <c r="BD38" s="18">
        <f t="shared" si="15"/>
        <v>0.28124999999999994</v>
      </c>
      <c r="BE38" s="26" t="str">
        <f t="shared" si="16"/>
        <v>-</v>
      </c>
      <c r="BF38" s="27" t="str">
        <f t="shared" si="17"/>
        <v>-</v>
      </c>
      <c r="BG38" s="27" t="str">
        <f t="shared" si="18"/>
        <v>-</v>
      </c>
      <c r="BH38" s="27" t="str">
        <f t="shared" si="19"/>
        <v>-</v>
      </c>
      <c r="BI38" s="27" t="str">
        <f t="shared" si="20"/>
        <v>-</v>
      </c>
      <c r="BJ38" s="27" t="str">
        <f t="shared" si="21"/>
        <v>-</v>
      </c>
      <c r="BK38" s="28" t="str">
        <f t="shared" si="22"/>
        <v>-</v>
      </c>
      <c r="BL38" s="8"/>
      <c r="BM38" s="18">
        <f t="shared" si="23"/>
        <v>0.28124999999999994</v>
      </c>
      <c r="BN38" s="26" t="str">
        <f t="shared" si="24"/>
        <v>-</v>
      </c>
      <c r="BO38" s="27" t="str">
        <f t="shared" si="25"/>
        <v>-</v>
      </c>
      <c r="BP38" s="27" t="str">
        <f t="shared" si="26"/>
        <v>-</v>
      </c>
      <c r="BQ38" s="27" t="str">
        <f t="shared" si="27"/>
        <v>-</v>
      </c>
      <c r="BR38" s="27" t="str">
        <f t="shared" si="28"/>
        <v>-</v>
      </c>
      <c r="BS38" s="27" t="str">
        <f t="shared" si="29"/>
        <v>-</v>
      </c>
      <c r="BT38" s="28" t="str">
        <f t="shared" si="30"/>
        <v>-</v>
      </c>
      <c r="BV38" s="25" t="e">
        <f t="shared" si="41"/>
        <v>#N/A</v>
      </c>
      <c r="BW38" s="304" t="e">
        <f t="shared" si="42"/>
        <v>#N/A</v>
      </c>
      <c r="BX38" s="306">
        <f t="shared" si="46"/>
        <v>60</v>
      </c>
      <c r="BZ38" s="26">
        <f t="shared" si="31"/>
        <v>0</v>
      </c>
      <c r="CA38" s="27">
        <f t="shared" si="32"/>
        <v>0</v>
      </c>
      <c r="CB38" s="27">
        <f t="shared" si="33"/>
        <v>0</v>
      </c>
      <c r="CC38" s="27">
        <f t="shared" si="34"/>
        <v>0</v>
      </c>
      <c r="CD38" s="27">
        <f t="shared" si="35"/>
        <v>0</v>
      </c>
      <c r="CE38" s="27">
        <f t="shared" si="36"/>
        <v>0</v>
      </c>
      <c r="CF38" s="28">
        <f t="shared" si="37"/>
        <v>0</v>
      </c>
      <c r="CI38" s="26" t="str">
        <f t="shared" si="43"/>
        <v/>
      </c>
      <c r="CJ38" s="27" t="str">
        <f t="shared" si="47"/>
        <v/>
      </c>
      <c r="CK38" s="27" t="str">
        <f t="shared" si="48"/>
        <v/>
      </c>
      <c r="CL38" s="27" t="str">
        <f t="shared" si="49"/>
        <v/>
      </c>
      <c r="CM38" s="27" t="str">
        <f t="shared" si="50"/>
        <v/>
      </c>
      <c r="CN38" s="27" t="str">
        <f t="shared" si="51"/>
        <v/>
      </c>
      <c r="CO38" s="28" t="str">
        <f t="shared" si="52"/>
        <v/>
      </c>
    </row>
    <row r="39" spans="1:93" ht="15" customHeight="1" x14ac:dyDescent="0.25">
      <c r="A39" s="463" t="s">
        <v>40</v>
      </c>
      <c r="B39" s="482">
        <v>0</v>
      </c>
      <c r="C39" s="482">
        <v>0</v>
      </c>
      <c r="D39" s="482">
        <v>0</v>
      </c>
      <c r="E39" s="482">
        <v>0</v>
      </c>
      <c r="F39" s="482">
        <v>0</v>
      </c>
      <c r="G39" s="482">
        <v>0</v>
      </c>
      <c r="H39" s="482">
        <v>0</v>
      </c>
      <c r="I39" s="482" t="s">
        <v>20</v>
      </c>
      <c r="J39" s="479" t="s">
        <v>40</v>
      </c>
      <c r="K39" s="489">
        <v>0</v>
      </c>
      <c r="L39" s="482">
        <v>0</v>
      </c>
      <c r="M39" s="482">
        <v>0</v>
      </c>
      <c r="N39" s="482">
        <v>0</v>
      </c>
      <c r="O39" s="482">
        <v>0</v>
      </c>
      <c r="P39" s="482">
        <v>0</v>
      </c>
      <c r="Q39" s="482">
        <v>0</v>
      </c>
      <c r="R39" s="482">
        <v>0</v>
      </c>
      <c r="S39" s="482">
        <v>0</v>
      </c>
      <c r="T39" s="482">
        <v>0</v>
      </c>
      <c r="U39" s="482">
        <v>0</v>
      </c>
      <c r="V39" s="482">
        <v>0</v>
      </c>
      <c r="W39" s="482">
        <v>0</v>
      </c>
      <c r="X39" s="482">
        <v>0</v>
      </c>
      <c r="Y39" s="490" t="s">
        <v>418</v>
      </c>
      <c r="Z39" s="490" t="s">
        <v>418</v>
      </c>
      <c r="AA39" s="482">
        <v>0</v>
      </c>
      <c r="AB39" s="490">
        <v>0</v>
      </c>
      <c r="AC39" s="482">
        <v>0</v>
      </c>
      <c r="AD39" s="490">
        <v>0</v>
      </c>
      <c r="AE39" s="482">
        <v>0</v>
      </c>
      <c r="AF39" s="491">
        <v>0</v>
      </c>
      <c r="AL39" s="292">
        <f t="shared" si="7"/>
        <v>0</v>
      </c>
      <c r="AN39" s="18">
        <f t="shared" si="39"/>
        <v>0.29166666666666663</v>
      </c>
      <c r="AO39" s="32">
        <f>SUM(C43,C150,C257,C364,C471,C578,C685)/config!$AC$13</f>
        <v>0</v>
      </c>
      <c r="AP39" s="33">
        <f>SUM(D43:E43,D150:E150,D257:E257,D364:E364,D471:E471,D578:E578,D685:E685)/config!$AC$13</f>
        <v>0.14285714285714285</v>
      </c>
      <c r="AQ39" s="33">
        <f>SUM(F43,F150,F257,F364,F471,F578,F685)/config!$AC$13</f>
        <v>0</v>
      </c>
      <c r="AR39" s="33">
        <f>SUM(G43,G150,G257,G364,G471,G578,G685)/config!$AC$13</f>
        <v>0</v>
      </c>
      <c r="AS39" s="34">
        <f>SUM(H43:H43,H150:H150,H257:H257,H364:H364,H471:H471,H578:H578,H685:H685)/config!$AC$13</f>
        <v>0</v>
      </c>
      <c r="AU39" s="18">
        <f t="shared" si="40"/>
        <v>0.29166666666666663</v>
      </c>
      <c r="AV39" s="35">
        <f t="shared" si="8"/>
        <v>0</v>
      </c>
      <c r="AW39" s="36">
        <f t="shared" si="9"/>
        <v>0</v>
      </c>
      <c r="AX39" s="36">
        <f t="shared" si="10"/>
        <v>1</v>
      </c>
      <c r="AY39" s="36">
        <f t="shared" si="11"/>
        <v>0</v>
      </c>
      <c r="AZ39" s="36">
        <f t="shared" si="12"/>
        <v>0</v>
      </c>
      <c r="BA39" s="36">
        <f t="shared" si="13"/>
        <v>0</v>
      </c>
      <c r="BB39" s="37">
        <f t="shared" si="14"/>
        <v>0</v>
      </c>
      <c r="BC39" s="8"/>
      <c r="BD39" s="18">
        <f t="shared" si="15"/>
        <v>0.29166666666666663</v>
      </c>
      <c r="BE39" s="32" t="str">
        <f t="shared" si="16"/>
        <v>-</v>
      </c>
      <c r="BF39" s="33" t="str">
        <f t="shared" si="17"/>
        <v>-</v>
      </c>
      <c r="BG39" s="33">
        <f t="shared" si="18"/>
        <v>23.5</v>
      </c>
      <c r="BH39" s="33" t="str">
        <f t="shared" si="19"/>
        <v>-</v>
      </c>
      <c r="BI39" s="33" t="str">
        <f t="shared" si="20"/>
        <v>-</v>
      </c>
      <c r="BJ39" s="33" t="str">
        <f t="shared" si="21"/>
        <v>-</v>
      </c>
      <c r="BK39" s="34" t="str">
        <f t="shared" si="22"/>
        <v>-</v>
      </c>
      <c r="BL39" s="8"/>
      <c r="BM39" s="18">
        <f t="shared" si="23"/>
        <v>0.29166666666666663</v>
      </c>
      <c r="BN39" s="32" t="str">
        <f t="shared" si="24"/>
        <v>-</v>
      </c>
      <c r="BO39" s="33" t="str">
        <f t="shared" si="25"/>
        <v>-</v>
      </c>
      <c r="BP39" s="33" t="str">
        <f t="shared" si="26"/>
        <v>-</v>
      </c>
      <c r="BQ39" s="33" t="str">
        <f t="shared" si="27"/>
        <v>-</v>
      </c>
      <c r="BR39" s="33" t="str">
        <f t="shared" si="28"/>
        <v>-</v>
      </c>
      <c r="BS39" s="33" t="str">
        <f t="shared" si="29"/>
        <v>-</v>
      </c>
      <c r="BT39" s="34" t="str">
        <f t="shared" si="30"/>
        <v>-</v>
      </c>
      <c r="BV39" s="25">
        <f t="shared" si="41"/>
        <v>23.5</v>
      </c>
      <c r="BW39" s="304" t="e">
        <f t="shared" si="42"/>
        <v>#N/A</v>
      </c>
      <c r="BX39" s="306">
        <f t="shared" si="46"/>
        <v>60</v>
      </c>
      <c r="BZ39" s="32">
        <f t="shared" si="31"/>
        <v>0</v>
      </c>
      <c r="CA39" s="33">
        <f t="shared" si="32"/>
        <v>0</v>
      </c>
      <c r="CB39" s="33">
        <f t="shared" si="33"/>
        <v>0</v>
      </c>
      <c r="CC39" s="33">
        <f t="shared" si="34"/>
        <v>0</v>
      </c>
      <c r="CD39" s="33">
        <f t="shared" si="35"/>
        <v>0</v>
      </c>
      <c r="CE39" s="33">
        <f t="shared" si="36"/>
        <v>0</v>
      </c>
      <c r="CF39" s="34">
        <f t="shared" si="37"/>
        <v>0</v>
      </c>
      <c r="CI39" s="32" t="str">
        <f t="shared" si="43"/>
        <v/>
      </c>
      <c r="CJ39" s="33" t="str">
        <f t="shared" si="47"/>
        <v/>
      </c>
      <c r="CK39" s="33">
        <f t="shared" si="48"/>
        <v>23.5</v>
      </c>
      <c r="CL39" s="33" t="str">
        <f t="shared" si="49"/>
        <v/>
      </c>
      <c r="CM39" s="33" t="str">
        <f t="shared" si="50"/>
        <v/>
      </c>
      <c r="CN39" s="33" t="str">
        <f t="shared" si="51"/>
        <v/>
      </c>
      <c r="CO39" s="34" t="str">
        <f t="shared" si="52"/>
        <v/>
      </c>
    </row>
    <row r="40" spans="1:93" ht="15" customHeight="1" x14ac:dyDescent="0.25">
      <c r="A40" s="463" t="s">
        <v>71</v>
      </c>
      <c r="B40" s="482">
        <v>0</v>
      </c>
      <c r="C40" s="482">
        <v>0</v>
      </c>
      <c r="D40" s="482">
        <v>0</v>
      </c>
      <c r="E40" s="482">
        <v>0</v>
      </c>
      <c r="F40" s="482">
        <v>0</v>
      </c>
      <c r="G40" s="482">
        <v>0</v>
      </c>
      <c r="H40" s="482">
        <v>0</v>
      </c>
      <c r="I40" s="482" t="s">
        <v>20</v>
      </c>
      <c r="J40" s="479" t="s">
        <v>71</v>
      </c>
      <c r="K40" s="489">
        <v>0</v>
      </c>
      <c r="L40" s="482">
        <v>0</v>
      </c>
      <c r="M40" s="482">
        <v>0</v>
      </c>
      <c r="N40" s="482">
        <v>0</v>
      </c>
      <c r="O40" s="482">
        <v>0</v>
      </c>
      <c r="P40" s="482">
        <v>0</v>
      </c>
      <c r="Q40" s="482">
        <v>0</v>
      </c>
      <c r="R40" s="482">
        <v>0</v>
      </c>
      <c r="S40" s="482">
        <v>0</v>
      </c>
      <c r="T40" s="482">
        <v>0</v>
      </c>
      <c r="U40" s="482">
        <v>0</v>
      </c>
      <c r="V40" s="482">
        <v>0</v>
      </c>
      <c r="W40" s="482">
        <v>0</v>
      </c>
      <c r="X40" s="482">
        <v>0</v>
      </c>
      <c r="Y40" s="490" t="s">
        <v>418</v>
      </c>
      <c r="Z40" s="490" t="s">
        <v>418</v>
      </c>
      <c r="AA40" s="482">
        <v>0</v>
      </c>
      <c r="AB40" s="490">
        <v>0</v>
      </c>
      <c r="AC40" s="482">
        <v>0</v>
      </c>
      <c r="AD40" s="490">
        <v>0</v>
      </c>
      <c r="AE40" s="482">
        <v>0</v>
      </c>
      <c r="AF40" s="491">
        <v>0</v>
      </c>
      <c r="AL40" s="292">
        <f t="shared" si="7"/>
        <v>0</v>
      </c>
      <c r="AN40" s="18">
        <f t="shared" si="39"/>
        <v>0.30208333333333331</v>
      </c>
      <c r="AO40" s="26">
        <f>SUM(C44,C151,C258,C365,C472,C579,C686)/config!$AC$13</f>
        <v>0</v>
      </c>
      <c r="AP40" s="27">
        <f>SUM(D44:E44,D151:E151,D258:E258,D365:E365,D472:E472,D579:E579,D686:E686)/config!$AC$13</f>
        <v>0.42857142857142855</v>
      </c>
      <c r="AQ40" s="27">
        <f>SUM(F44,F151,F258,F365,F472,F579,F686)/config!$AC$13</f>
        <v>0</v>
      </c>
      <c r="AR40" s="27">
        <f>SUM(G44,G151,G258,G365,G472,G579,G686)/config!$AC$13</f>
        <v>0</v>
      </c>
      <c r="AS40" s="28">
        <f>SUM(H44:H44,H151:H151,H258:H258,H365:H365,H472:H472,H579:H579,H686:H686)/config!$AC$13</f>
        <v>0</v>
      </c>
      <c r="AU40" s="18">
        <f t="shared" si="40"/>
        <v>0.30208333333333331</v>
      </c>
      <c r="AV40" s="29">
        <f t="shared" si="8"/>
        <v>1</v>
      </c>
      <c r="AW40" s="30">
        <f t="shared" si="9"/>
        <v>0</v>
      </c>
      <c r="AX40" s="30">
        <f t="shared" si="10"/>
        <v>0</v>
      </c>
      <c r="AY40" s="30">
        <f t="shared" si="11"/>
        <v>1</v>
      </c>
      <c r="AZ40" s="30">
        <f t="shared" si="12"/>
        <v>0</v>
      </c>
      <c r="BA40" s="30">
        <f t="shared" si="13"/>
        <v>0</v>
      </c>
      <c r="BB40" s="31">
        <f t="shared" si="14"/>
        <v>1</v>
      </c>
      <c r="BC40" s="8"/>
      <c r="BD40" s="18">
        <f t="shared" si="15"/>
        <v>0.30208333333333331</v>
      </c>
      <c r="BE40" s="26">
        <f t="shared" si="16"/>
        <v>13.7</v>
      </c>
      <c r="BF40" s="27" t="str">
        <f t="shared" si="17"/>
        <v>-</v>
      </c>
      <c r="BG40" s="27" t="str">
        <f t="shared" si="18"/>
        <v>-</v>
      </c>
      <c r="BH40" s="27">
        <f t="shared" si="19"/>
        <v>21</v>
      </c>
      <c r="BI40" s="27" t="str">
        <f t="shared" si="20"/>
        <v>-</v>
      </c>
      <c r="BJ40" s="27" t="str">
        <f t="shared" si="21"/>
        <v>-</v>
      </c>
      <c r="BK40" s="28">
        <f t="shared" si="22"/>
        <v>19.7</v>
      </c>
      <c r="BL40" s="8"/>
      <c r="BM40" s="18">
        <f t="shared" si="23"/>
        <v>0.30208333333333331</v>
      </c>
      <c r="BN40" s="26" t="str">
        <f t="shared" si="24"/>
        <v>-</v>
      </c>
      <c r="BO40" s="27" t="str">
        <f t="shared" si="25"/>
        <v>-</v>
      </c>
      <c r="BP40" s="27" t="str">
        <f t="shared" si="26"/>
        <v>-</v>
      </c>
      <c r="BQ40" s="27" t="str">
        <f t="shared" si="27"/>
        <v>-</v>
      </c>
      <c r="BR40" s="27" t="str">
        <f t="shared" si="28"/>
        <v>-</v>
      </c>
      <c r="BS40" s="27" t="str">
        <f t="shared" si="29"/>
        <v>-</v>
      </c>
      <c r="BT40" s="28" t="str">
        <f t="shared" si="30"/>
        <v>-</v>
      </c>
      <c r="BV40" s="25">
        <f t="shared" si="41"/>
        <v>18.133333333333336</v>
      </c>
      <c r="BW40" s="304" t="e">
        <f t="shared" si="42"/>
        <v>#N/A</v>
      </c>
      <c r="BX40" s="306">
        <f t="shared" si="46"/>
        <v>60</v>
      </c>
      <c r="BZ40" s="26">
        <f t="shared" si="31"/>
        <v>0</v>
      </c>
      <c r="CA40" s="27">
        <f t="shared" si="32"/>
        <v>0</v>
      </c>
      <c r="CB40" s="27">
        <f t="shared" si="33"/>
        <v>0</v>
      </c>
      <c r="CC40" s="27">
        <f t="shared" si="34"/>
        <v>0</v>
      </c>
      <c r="CD40" s="27">
        <f t="shared" si="35"/>
        <v>0</v>
      </c>
      <c r="CE40" s="27">
        <f t="shared" si="36"/>
        <v>0</v>
      </c>
      <c r="CF40" s="28">
        <f t="shared" si="37"/>
        <v>0</v>
      </c>
      <c r="CI40" s="26">
        <f t="shared" si="43"/>
        <v>13.7</v>
      </c>
      <c r="CJ40" s="27" t="str">
        <f t="shared" si="47"/>
        <v/>
      </c>
      <c r="CK40" s="27" t="str">
        <f t="shared" si="48"/>
        <v/>
      </c>
      <c r="CL40" s="27">
        <f t="shared" si="49"/>
        <v>21</v>
      </c>
      <c r="CM40" s="27" t="str">
        <f t="shared" si="50"/>
        <v/>
      </c>
      <c r="CN40" s="27" t="str">
        <f t="shared" si="51"/>
        <v/>
      </c>
      <c r="CO40" s="28">
        <f t="shared" si="52"/>
        <v>19.7</v>
      </c>
    </row>
    <row r="41" spans="1:93" ht="15" customHeight="1" x14ac:dyDescent="0.25">
      <c r="A41" s="463" t="s">
        <v>72</v>
      </c>
      <c r="B41" s="482">
        <v>0</v>
      </c>
      <c r="C41" s="482">
        <v>0</v>
      </c>
      <c r="D41" s="482">
        <v>0</v>
      </c>
      <c r="E41" s="482">
        <v>0</v>
      </c>
      <c r="F41" s="482">
        <v>0</v>
      </c>
      <c r="G41" s="482">
        <v>0</v>
      </c>
      <c r="H41" s="482">
        <v>0</v>
      </c>
      <c r="I41" s="482" t="s">
        <v>20</v>
      </c>
      <c r="J41" s="479" t="s">
        <v>72</v>
      </c>
      <c r="K41" s="489">
        <v>0</v>
      </c>
      <c r="L41" s="482">
        <v>0</v>
      </c>
      <c r="M41" s="482">
        <v>0</v>
      </c>
      <c r="N41" s="482">
        <v>0</v>
      </c>
      <c r="O41" s="482">
        <v>0</v>
      </c>
      <c r="P41" s="482">
        <v>0</v>
      </c>
      <c r="Q41" s="482">
        <v>0</v>
      </c>
      <c r="R41" s="482">
        <v>0</v>
      </c>
      <c r="S41" s="482">
        <v>0</v>
      </c>
      <c r="T41" s="482">
        <v>0</v>
      </c>
      <c r="U41" s="482">
        <v>0</v>
      </c>
      <c r="V41" s="482">
        <v>0</v>
      </c>
      <c r="W41" s="482">
        <v>0</v>
      </c>
      <c r="X41" s="482">
        <v>0</v>
      </c>
      <c r="Y41" s="490" t="s">
        <v>418</v>
      </c>
      <c r="Z41" s="490" t="s">
        <v>418</v>
      </c>
      <c r="AA41" s="482">
        <v>0</v>
      </c>
      <c r="AB41" s="490">
        <v>0</v>
      </c>
      <c r="AC41" s="482">
        <v>0</v>
      </c>
      <c r="AD41" s="490">
        <v>0</v>
      </c>
      <c r="AE41" s="482">
        <v>0</v>
      </c>
      <c r="AF41" s="491">
        <v>0</v>
      </c>
      <c r="AL41" s="292">
        <f t="shared" si="7"/>
        <v>4</v>
      </c>
      <c r="AN41" s="18">
        <f t="shared" si="39"/>
        <v>0.3125</v>
      </c>
      <c r="AO41" s="26">
        <f>SUM(C45,C152,C259,C366,C473,C580,C687)/config!$AC$13</f>
        <v>0</v>
      </c>
      <c r="AP41" s="27">
        <f>SUM(D45:E45,D152:E152,D259:E259,D366:E366,D473:E473,D580:E580,D687:E687)/config!$AC$13</f>
        <v>1</v>
      </c>
      <c r="AQ41" s="27">
        <f>SUM(F45,F152,F259,F366,F473,F580,F687)/config!$AC$13</f>
        <v>0.2857142857142857</v>
      </c>
      <c r="AR41" s="27">
        <f>SUM(G45,G152,G259,G366,G473,G580,G687)/config!$AC$13</f>
        <v>0</v>
      </c>
      <c r="AS41" s="28">
        <f>SUM(H45:H45,H152:H152,H259:H259,H366:H366,H473:H473,H580:H580,H687:H687)/config!$AC$13</f>
        <v>0</v>
      </c>
      <c r="AU41" s="18">
        <f t="shared" si="40"/>
        <v>0.3125</v>
      </c>
      <c r="AV41" s="29">
        <f t="shared" si="8"/>
        <v>2</v>
      </c>
      <c r="AW41" s="30">
        <f t="shared" si="9"/>
        <v>3</v>
      </c>
      <c r="AX41" s="30">
        <f t="shared" si="10"/>
        <v>1</v>
      </c>
      <c r="AY41" s="30">
        <f t="shared" si="11"/>
        <v>1</v>
      </c>
      <c r="AZ41" s="30">
        <f t="shared" si="12"/>
        <v>0</v>
      </c>
      <c r="BA41" s="30">
        <f t="shared" si="13"/>
        <v>1</v>
      </c>
      <c r="BB41" s="31">
        <f t="shared" si="14"/>
        <v>1</v>
      </c>
      <c r="BC41" s="8"/>
      <c r="BD41" s="18">
        <f t="shared" si="15"/>
        <v>0.3125</v>
      </c>
      <c r="BE41" s="26">
        <f t="shared" si="16"/>
        <v>23</v>
      </c>
      <c r="BF41" s="27">
        <f t="shared" si="17"/>
        <v>19.8</v>
      </c>
      <c r="BG41" s="27">
        <f t="shared" si="18"/>
        <v>24.7</v>
      </c>
      <c r="BH41" s="27">
        <f t="shared" si="19"/>
        <v>21.7</v>
      </c>
      <c r="BI41" s="27" t="str">
        <f t="shared" si="20"/>
        <v>-</v>
      </c>
      <c r="BJ41" s="27">
        <f t="shared" si="21"/>
        <v>21.4</v>
      </c>
      <c r="BK41" s="28">
        <f t="shared" si="22"/>
        <v>23.2</v>
      </c>
      <c r="BL41" s="8"/>
      <c r="BM41" s="18">
        <f t="shared" si="23"/>
        <v>0.3125</v>
      </c>
      <c r="BN41" s="26" t="str">
        <f t="shared" si="24"/>
        <v>-</v>
      </c>
      <c r="BO41" s="27" t="str">
        <f t="shared" si="25"/>
        <v>-</v>
      </c>
      <c r="BP41" s="27" t="str">
        <f t="shared" si="26"/>
        <v>-</v>
      </c>
      <c r="BQ41" s="27" t="str">
        <f t="shared" si="27"/>
        <v>-</v>
      </c>
      <c r="BR41" s="27" t="str">
        <f t="shared" si="28"/>
        <v>-</v>
      </c>
      <c r="BS41" s="27" t="str">
        <f t="shared" si="29"/>
        <v>-</v>
      </c>
      <c r="BT41" s="28" t="str">
        <f t="shared" si="30"/>
        <v>-</v>
      </c>
      <c r="BV41" s="25">
        <f t="shared" si="41"/>
        <v>22.299999999999997</v>
      </c>
      <c r="BW41" s="304" t="e">
        <f t="shared" si="42"/>
        <v>#N/A</v>
      </c>
      <c r="BX41" s="306">
        <f t="shared" si="46"/>
        <v>60</v>
      </c>
      <c r="BZ41" s="26">
        <f t="shared" si="31"/>
        <v>0</v>
      </c>
      <c r="CA41" s="27">
        <f t="shared" si="32"/>
        <v>0</v>
      </c>
      <c r="CB41" s="27">
        <f t="shared" si="33"/>
        <v>0</v>
      </c>
      <c r="CC41" s="27">
        <f t="shared" si="34"/>
        <v>0</v>
      </c>
      <c r="CD41" s="27">
        <f t="shared" si="35"/>
        <v>0</v>
      </c>
      <c r="CE41" s="27">
        <f t="shared" si="36"/>
        <v>0</v>
      </c>
      <c r="CF41" s="28">
        <f t="shared" si="37"/>
        <v>0</v>
      </c>
      <c r="CI41" s="26">
        <f t="shared" si="43"/>
        <v>46</v>
      </c>
      <c r="CJ41" s="27">
        <f t="shared" si="47"/>
        <v>59.400000000000006</v>
      </c>
      <c r="CK41" s="27">
        <f t="shared" si="48"/>
        <v>24.7</v>
      </c>
      <c r="CL41" s="27">
        <f t="shared" si="49"/>
        <v>21.7</v>
      </c>
      <c r="CM41" s="27" t="str">
        <f t="shared" si="50"/>
        <v/>
      </c>
      <c r="CN41" s="27">
        <f t="shared" si="51"/>
        <v>21.4</v>
      </c>
      <c r="CO41" s="28">
        <f t="shared" si="52"/>
        <v>23.2</v>
      </c>
    </row>
    <row r="42" spans="1:93" ht="15" customHeight="1" thickBot="1" x14ac:dyDescent="0.3">
      <c r="A42" s="463" t="s">
        <v>73</v>
      </c>
      <c r="B42" s="492">
        <v>0</v>
      </c>
      <c r="C42" s="493">
        <v>0</v>
      </c>
      <c r="D42" s="493">
        <v>0</v>
      </c>
      <c r="E42" s="493">
        <v>0</v>
      </c>
      <c r="F42" s="493">
        <v>0</v>
      </c>
      <c r="G42" s="493">
        <v>0</v>
      </c>
      <c r="H42" s="493">
        <v>0</v>
      </c>
      <c r="I42" s="494" t="s">
        <v>20</v>
      </c>
      <c r="J42" s="479" t="s">
        <v>73</v>
      </c>
      <c r="K42" s="495">
        <v>0</v>
      </c>
      <c r="L42" s="493">
        <v>0</v>
      </c>
      <c r="M42" s="493">
        <v>0</v>
      </c>
      <c r="N42" s="493">
        <v>0</v>
      </c>
      <c r="O42" s="493">
        <v>0</v>
      </c>
      <c r="P42" s="493">
        <v>0</v>
      </c>
      <c r="Q42" s="493">
        <v>0</v>
      </c>
      <c r="R42" s="493">
        <v>0</v>
      </c>
      <c r="S42" s="493">
        <v>0</v>
      </c>
      <c r="T42" s="493">
        <v>0</v>
      </c>
      <c r="U42" s="493">
        <v>0</v>
      </c>
      <c r="V42" s="493">
        <v>0</v>
      </c>
      <c r="W42" s="493">
        <v>0</v>
      </c>
      <c r="X42" s="493">
        <v>0</v>
      </c>
      <c r="Y42" s="496" t="s">
        <v>418</v>
      </c>
      <c r="Z42" s="496" t="s">
        <v>418</v>
      </c>
      <c r="AA42" s="493">
        <v>0</v>
      </c>
      <c r="AB42" s="496">
        <v>0</v>
      </c>
      <c r="AC42" s="493">
        <v>0</v>
      </c>
      <c r="AD42" s="496">
        <v>0</v>
      </c>
      <c r="AE42" s="493">
        <v>0</v>
      </c>
      <c r="AF42" s="497">
        <v>0</v>
      </c>
      <c r="AL42" s="292">
        <f t="shared" si="7"/>
        <v>1</v>
      </c>
      <c r="AN42" s="18">
        <f t="shared" si="39"/>
        <v>0.32291666666666669</v>
      </c>
      <c r="AO42" s="26">
        <f>SUM(C46,C153,C260,C367,C474,C581,C688)/config!$AC$13</f>
        <v>0</v>
      </c>
      <c r="AP42" s="27">
        <f>SUM(D46:E46,D153:E153,D260:E260,D367:E367,D474:E474,D581:E581,D688:E688)/config!$AC$13</f>
        <v>0.14285714285714285</v>
      </c>
      <c r="AQ42" s="27">
        <f>SUM(F46,F153,F260,F367,F474,F581,F688)/config!$AC$13</f>
        <v>0</v>
      </c>
      <c r="AR42" s="27">
        <f>SUM(G46,G153,G260,G367,G474,G581,G688)/config!$AC$13</f>
        <v>0</v>
      </c>
      <c r="AS42" s="28">
        <f>SUM(H46:H46,H153:H153,H260:H260,H367:H367,H474:H474,H581:H581,H688:H688)/config!$AC$13</f>
        <v>0</v>
      </c>
      <c r="AU42" s="18">
        <f t="shared" si="40"/>
        <v>0.32291666666666669</v>
      </c>
      <c r="AV42" s="29">
        <f t="shared" si="8"/>
        <v>0</v>
      </c>
      <c r="AW42" s="30">
        <f t="shared" si="9"/>
        <v>0</v>
      </c>
      <c r="AX42" s="30">
        <f t="shared" si="10"/>
        <v>0</v>
      </c>
      <c r="AY42" s="30">
        <f t="shared" si="11"/>
        <v>1</v>
      </c>
      <c r="AZ42" s="30">
        <f t="shared" si="12"/>
        <v>0</v>
      </c>
      <c r="BA42" s="30">
        <f t="shared" si="13"/>
        <v>0</v>
      </c>
      <c r="BB42" s="31">
        <f t="shared" si="14"/>
        <v>0</v>
      </c>
      <c r="BC42" s="8"/>
      <c r="BD42" s="18">
        <f t="shared" si="15"/>
        <v>0.32291666666666669</v>
      </c>
      <c r="BE42" s="26" t="str">
        <f t="shared" si="16"/>
        <v>-</v>
      </c>
      <c r="BF42" s="27" t="str">
        <f t="shared" si="17"/>
        <v>-</v>
      </c>
      <c r="BG42" s="27" t="str">
        <f t="shared" si="18"/>
        <v>-</v>
      </c>
      <c r="BH42" s="27">
        <f t="shared" si="19"/>
        <v>14.6</v>
      </c>
      <c r="BI42" s="27" t="str">
        <f t="shared" si="20"/>
        <v>-</v>
      </c>
      <c r="BJ42" s="27" t="str">
        <f t="shared" si="21"/>
        <v>-</v>
      </c>
      <c r="BK42" s="28" t="str">
        <f t="shared" si="22"/>
        <v>-</v>
      </c>
      <c r="BL42" s="8"/>
      <c r="BM42" s="18">
        <f t="shared" si="23"/>
        <v>0.32291666666666669</v>
      </c>
      <c r="BN42" s="26" t="str">
        <f t="shared" si="24"/>
        <v>-</v>
      </c>
      <c r="BO42" s="27" t="str">
        <f t="shared" si="25"/>
        <v>-</v>
      </c>
      <c r="BP42" s="27" t="str">
        <f t="shared" si="26"/>
        <v>-</v>
      </c>
      <c r="BQ42" s="27" t="str">
        <f t="shared" si="27"/>
        <v>-</v>
      </c>
      <c r="BR42" s="27" t="str">
        <f t="shared" si="28"/>
        <v>-</v>
      </c>
      <c r="BS42" s="27" t="str">
        <f t="shared" si="29"/>
        <v>-</v>
      </c>
      <c r="BT42" s="28" t="str">
        <f t="shared" si="30"/>
        <v>-</v>
      </c>
      <c r="BV42" s="25">
        <f t="shared" si="41"/>
        <v>14.6</v>
      </c>
      <c r="BW42" s="304" t="e">
        <f t="shared" si="42"/>
        <v>#N/A</v>
      </c>
      <c r="BX42" s="306">
        <f t="shared" si="46"/>
        <v>60</v>
      </c>
      <c r="BZ42" s="26">
        <f t="shared" si="31"/>
        <v>0</v>
      </c>
      <c r="CA42" s="27">
        <f t="shared" si="32"/>
        <v>0</v>
      </c>
      <c r="CB42" s="27">
        <f t="shared" si="33"/>
        <v>0</v>
      </c>
      <c r="CC42" s="27">
        <f t="shared" si="34"/>
        <v>0</v>
      </c>
      <c r="CD42" s="27">
        <f t="shared" si="35"/>
        <v>0</v>
      </c>
      <c r="CE42" s="27">
        <f t="shared" si="36"/>
        <v>0</v>
      </c>
      <c r="CF42" s="28">
        <f t="shared" si="37"/>
        <v>0</v>
      </c>
      <c r="CI42" s="26" t="str">
        <f t="shared" si="43"/>
        <v/>
      </c>
      <c r="CJ42" s="27" t="str">
        <f t="shared" si="47"/>
        <v/>
      </c>
      <c r="CK42" s="27" t="str">
        <f t="shared" si="48"/>
        <v/>
      </c>
      <c r="CL42" s="27">
        <f t="shared" si="49"/>
        <v>14.6</v>
      </c>
      <c r="CM42" s="27" t="str">
        <f t="shared" si="50"/>
        <v/>
      </c>
      <c r="CN42" s="27" t="str">
        <f t="shared" si="51"/>
        <v/>
      </c>
      <c r="CO42" s="28" t="str">
        <f t="shared" si="52"/>
        <v/>
      </c>
    </row>
    <row r="43" spans="1:93" ht="15" customHeight="1" x14ac:dyDescent="0.25">
      <c r="A43" s="463" t="s">
        <v>42</v>
      </c>
      <c r="B43" s="488">
        <v>0</v>
      </c>
      <c r="C43" s="488">
        <v>0</v>
      </c>
      <c r="D43" s="488">
        <v>0</v>
      </c>
      <c r="E43" s="488">
        <v>0</v>
      </c>
      <c r="F43" s="488">
        <v>0</v>
      </c>
      <c r="G43" s="488">
        <v>0</v>
      </c>
      <c r="H43" s="488">
        <v>0</v>
      </c>
      <c r="I43" s="488" t="s">
        <v>20</v>
      </c>
      <c r="J43" s="479" t="s">
        <v>42</v>
      </c>
      <c r="K43" s="498">
        <v>0</v>
      </c>
      <c r="L43" s="488">
        <v>0</v>
      </c>
      <c r="M43" s="488">
        <v>0</v>
      </c>
      <c r="N43" s="488">
        <v>0</v>
      </c>
      <c r="O43" s="488">
        <v>0</v>
      </c>
      <c r="P43" s="488">
        <v>0</v>
      </c>
      <c r="Q43" s="488">
        <v>0</v>
      </c>
      <c r="R43" s="488">
        <v>0</v>
      </c>
      <c r="S43" s="488">
        <v>0</v>
      </c>
      <c r="T43" s="488">
        <v>0</v>
      </c>
      <c r="U43" s="488">
        <v>0</v>
      </c>
      <c r="V43" s="488">
        <v>0</v>
      </c>
      <c r="W43" s="488">
        <v>0</v>
      </c>
      <c r="X43" s="488">
        <v>0</v>
      </c>
      <c r="Y43" s="499" t="s">
        <v>418</v>
      </c>
      <c r="Z43" s="499" t="s">
        <v>418</v>
      </c>
      <c r="AA43" s="488">
        <v>0</v>
      </c>
      <c r="AB43" s="499">
        <v>0</v>
      </c>
      <c r="AC43" s="488">
        <v>0</v>
      </c>
      <c r="AD43" s="499">
        <v>0</v>
      </c>
      <c r="AE43" s="488">
        <v>0</v>
      </c>
      <c r="AF43" s="500">
        <v>0</v>
      </c>
      <c r="AL43" s="292">
        <f t="shared" ref="AL43:AL74" si="53">SUM(E47,E154,E261,E368,E475,E582,E689)</f>
        <v>1</v>
      </c>
      <c r="AN43" s="18">
        <f t="shared" si="39"/>
        <v>0.33333333333333337</v>
      </c>
      <c r="AO43" s="26">
        <f>SUM(C47,C154,C261,C368,C475,C582,C689)/config!$AC$13</f>
        <v>0</v>
      </c>
      <c r="AP43" s="27">
        <f>SUM(D47:E47,D154:E154,D261:E261,D368:E368,D475:E475,D582:E582,D689:E689)/config!$AC$13</f>
        <v>0.5714285714285714</v>
      </c>
      <c r="AQ43" s="27">
        <f>SUM(F47,F154,F261,F368,F475,F582,F689)/config!$AC$13</f>
        <v>0</v>
      </c>
      <c r="AR43" s="27">
        <f>SUM(G47,G154,G261,G368,G475,G582,G689)/config!$AC$13</f>
        <v>0</v>
      </c>
      <c r="AS43" s="28">
        <f>SUM(H47:H47,H154:H154,H261:H261,H368:H368,H475:H475,H582:H582,H689:H689)/config!$AC$13</f>
        <v>0</v>
      </c>
      <c r="AU43" s="18">
        <f t="shared" si="40"/>
        <v>0.33333333333333337</v>
      </c>
      <c r="AV43" s="29">
        <f t="shared" ref="AV43:AV74" si="54">B47</f>
        <v>1</v>
      </c>
      <c r="AW43" s="30">
        <f t="shared" ref="AW43:AW74" si="55">B154</f>
        <v>0</v>
      </c>
      <c r="AX43" s="30">
        <f t="shared" ref="AX43:AX74" si="56">B261</f>
        <v>2</v>
      </c>
      <c r="AY43" s="30">
        <f t="shared" ref="AY43:AY74" si="57">B368</f>
        <v>1</v>
      </c>
      <c r="AZ43" s="30">
        <f t="shared" ref="AZ43:AZ74" si="58">B475</f>
        <v>0</v>
      </c>
      <c r="BA43" s="30">
        <f t="shared" ref="BA43:BA74" si="59">B582</f>
        <v>0</v>
      </c>
      <c r="BB43" s="31">
        <f t="shared" ref="BB43:BB74" si="60">B689</f>
        <v>0</v>
      </c>
      <c r="BC43" s="8"/>
      <c r="BD43" s="18">
        <f t="shared" ref="BD43:BD74" si="61">AU43</f>
        <v>0.33333333333333337</v>
      </c>
      <c r="BE43" s="26">
        <f t="shared" ref="BE43:BE74" si="62">Y47</f>
        <v>18.3</v>
      </c>
      <c r="BF43" s="27" t="str">
        <f t="shared" ref="BF43:BF74" si="63">Y154</f>
        <v>-</v>
      </c>
      <c r="BG43" s="27">
        <f t="shared" ref="BG43:BG74" si="64">Y261</f>
        <v>16.100000000000001</v>
      </c>
      <c r="BH43" s="27">
        <f t="shared" ref="BH43:BH74" si="65">Y368</f>
        <v>21.8</v>
      </c>
      <c r="BI43" s="27" t="str">
        <f t="shared" ref="BI43:BI74" si="66">Y475</f>
        <v>-</v>
      </c>
      <c r="BJ43" s="27" t="str">
        <f t="shared" ref="BJ43:BJ74" si="67">Y582</f>
        <v>-</v>
      </c>
      <c r="BK43" s="28" t="str">
        <f t="shared" ref="BK43:BK74" si="68">Y689</f>
        <v>-</v>
      </c>
      <c r="BL43" s="8"/>
      <c r="BM43" s="18">
        <f t="shared" ref="BM43:BM74" si="69">BD43</f>
        <v>0.33333333333333337</v>
      </c>
      <c r="BN43" s="26" t="str">
        <f t="shared" ref="BN43:BN74" si="70">Z47</f>
        <v>-</v>
      </c>
      <c r="BO43" s="27" t="str">
        <f t="shared" ref="BO43:BO74" si="71">Z154</f>
        <v>-</v>
      </c>
      <c r="BP43" s="27" t="str">
        <f t="shared" ref="BP43:BP74" si="72">Z261</f>
        <v>-</v>
      </c>
      <c r="BQ43" s="27" t="str">
        <f t="shared" ref="BQ43:BQ74" si="73">Z368</f>
        <v>-</v>
      </c>
      <c r="BR43" s="27" t="str">
        <f t="shared" ref="BR43:BR74" si="74">Z475</f>
        <v>-</v>
      </c>
      <c r="BS43" s="27" t="str">
        <f t="shared" ref="BS43:BS74" si="75">Z582</f>
        <v>-</v>
      </c>
      <c r="BT43" s="28" t="str">
        <f t="shared" ref="BT43:BT74" si="76">Z689</f>
        <v>-</v>
      </c>
      <c r="BV43" s="25">
        <f t="shared" si="41"/>
        <v>18.733333333333334</v>
      </c>
      <c r="BW43" s="304" t="e">
        <f t="shared" si="42"/>
        <v>#N/A</v>
      </c>
      <c r="BX43" s="306">
        <f t="shared" si="46"/>
        <v>60</v>
      </c>
      <c r="BZ43" s="26">
        <f t="shared" ref="BZ43:BZ74" si="77">AA47</f>
        <v>0</v>
      </c>
      <c r="CA43" s="27">
        <f t="shared" ref="CA43:CA74" si="78">AA154</f>
        <v>0</v>
      </c>
      <c r="CB43" s="27">
        <f t="shared" ref="CB43:CB74" si="79">AA261</f>
        <v>0</v>
      </c>
      <c r="CC43" s="27">
        <f t="shared" ref="CC43:CC74" si="80">AA368</f>
        <v>0</v>
      </c>
      <c r="CD43" s="27">
        <f t="shared" ref="CD43:CD74" si="81">AA475</f>
        <v>0</v>
      </c>
      <c r="CE43" s="27">
        <f t="shared" ref="CE43:CE74" si="82">AA582</f>
        <v>0</v>
      </c>
      <c r="CF43" s="28">
        <f t="shared" ref="CF43:CF74" si="83">AA689</f>
        <v>0</v>
      </c>
      <c r="CI43" s="26">
        <f t="shared" si="43"/>
        <v>18.3</v>
      </c>
      <c r="CJ43" s="27" t="str">
        <f t="shared" si="47"/>
        <v/>
      </c>
      <c r="CK43" s="27">
        <f t="shared" si="48"/>
        <v>32.200000000000003</v>
      </c>
      <c r="CL43" s="27">
        <f t="shared" si="49"/>
        <v>21.8</v>
      </c>
      <c r="CM43" s="27" t="str">
        <f t="shared" si="50"/>
        <v/>
      </c>
      <c r="CN43" s="27" t="str">
        <f t="shared" si="51"/>
        <v/>
      </c>
      <c r="CO43" s="28" t="str">
        <f t="shared" si="52"/>
        <v/>
      </c>
    </row>
    <row r="44" spans="1:93" ht="15" customHeight="1" x14ac:dyDescent="0.25">
      <c r="A44" s="463" t="s">
        <v>74</v>
      </c>
      <c r="B44" s="482">
        <v>1</v>
      </c>
      <c r="C44" s="482">
        <v>0</v>
      </c>
      <c r="D44" s="482">
        <v>1</v>
      </c>
      <c r="E44" s="482">
        <v>0</v>
      </c>
      <c r="F44" s="482">
        <v>0</v>
      </c>
      <c r="G44" s="482">
        <v>0</v>
      </c>
      <c r="H44" s="482">
        <v>0</v>
      </c>
      <c r="I44" s="482" t="s">
        <v>20</v>
      </c>
      <c r="J44" s="479" t="s">
        <v>74</v>
      </c>
      <c r="K44" s="489">
        <v>0</v>
      </c>
      <c r="L44" s="482">
        <v>1</v>
      </c>
      <c r="M44" s="482">
        <v>0</v>
      </c>
      <c r="N44" s="482">
        <v>0</v>
      </c>
      <c r="O44" s="482">
        <v>0</v>
      </c>
      <c r="P44" s="482">
        <v>0</v>
      </c>
      <c r="Q44" s="482">
        <v>0</v>
      </c>
      <c r="R44" s="482">
        <v>0</v>
      </c>
      <c r="S44" s="482">
        <v>0</v>
      </c>
      <c r="T44" s="482">
        <v>0</v>
      </c>
      <c r="U44" s="482">
        <v>0</v>
      </c>
      <c r="V44" s="482">
        <v>0</v>
      </c>
      <c r="W44" s="482">
        <v>0</v>
      </c>
      <c r="X44" s="482">
        <v>0</v>
      </c>
      <c r="Y44" s="490">
        <v>13.7</v>
      </c>
      <c r="Z44" s="490" t="s">
        <v>418</v>
      </c>
      <c r="AA44" s="482">
        <v>0</v>
      </c>
      <c r="AB44" s="490">
        <v>0</v>
      </c>
      <c r="AC44" s="482">
        <v>0</v>
      </c>
      <c r="AD44" s="490">
        <v>0</v>
      </c>
      <c r="AE44" s="482">
        <v>0</v>
      </c>
      <c r="AF44" s="491">
        <v>0</v>
      </c>
      <c r="AL44" s="292">
        <f t="shared" si="53"/>
        <v>1</v>
      </c>
      <c r="AN44" s="18">
        <f t="shared" si="39"/>
        <v>0.34375000000000006</v>
      </c>
      <c r="AO44" s="26">
        <f>SUM(C48,C155,C262,C369,C476,C583,C690)/config!$AC$13</f>
        <v>0</v>
      </c>
      <c r="AP44" s="27">
        <f>SUM(D48:E48,D155:E155,D262:E262,D369:E369,D476:E476,D583:E583,D690:E690)/config!$AC$13</f>
        <v>1.2857142857142858</v>
      </c>
      <c r="AQ44" s="27">
        <f>SUM(F48,F155,F262,F369,F476,F583,F690)/config!$AC$13</f>
        <v>0</v>
      </c>
      <c r="AR44" s="27">
        <f>SUM(G48,G155,G262,G369,G476,G583,G690)/config!$AC$13</f>
        <v>0</v>
      </c>
      <c r="AS44" s="28">
        <f>SUM(H48:H48,H155:H155,H262:H262,H369:H369,H476:H476,H583:H583,H690:H690)/config!$AC$13</f>
        <v>0</v>
      </c>
      <c r="AU44" s="18">
        <f t="shared" si="40"/>
        <v>0.34375000000000006</v>
      </c>
      <c r="AV44" s="29">
        <f t="shared" si="54"/>
        <v>1</v>
      </c>
      <c r="AW44" s="30">
        <f t="shared" si="55"/>
        <v>1</v>
      </c>
      <c r="AX44" s="30">
        <f t="shared" si="56"/>
        <v>1</v>
      </c>
      <c r="AY44" s="30">
        <f t="shared" si="57"/>
        <v>2</v>
      </c>
      <c r="AZ44" s="30">
        <f t="shared" si="58"/>
        <v>1</v>
      </c>
      <c r="BA44" s="30">
        <f t="shared" si="59"/>
        <v>1</v>
      </c>
      <c r="BB44" s="31">
        <f t="shared" si="60"/>
        <v>2</v>
      </c>
      <c r="BC44" s="8"/>
      <c r="BD44" s="18">
        <f t="shared" si="61"/>
        <v>0.34375000000000006</v>
      </c>
      <c r="BE44" s="26">
        <f t="shared" si="62"/>
        <v>18.5</v>
      </c>
      <c r="BF44" s="27">
        <f t="shared" si="63"/>
        <v>17.600000000000001</v>
      </c>
      <c r="BG44" s="27">
        <f t="shared" si="64"/>
        <v>20.7</v>
      </c>
      <c r="BH44" s="27">
        <f t="shared" si="65"/>
        <v>16.7</v>
      </c>
      <c r="BI44" s="27">
        <f t="shared" si="66"/>
        <v>19</v>
      </c>
      <c r="BJ44" s="27">
        <f t="shared" si="67"/>
        <v>19.5</v>
      </c>
      <c r="BK44" s="28">
        <f t="shared" si="68"/>
        <v>15.2</v>
      </c>
      <c r="BL44" s="8"/>
      <c r="BM44" s="18">
        <f t="shared" si="69"/>
        <v>0.34375000000000006</v>
      </c>
      <c r="BN44" s="26" t="str">
        <f t="shared" si="70"/>
        <v>-</v>
      </c>
      <c r="BO44" s="27" t="str">
        <f t="shared" si="71"/>
        <v>-</v>
      </c>
      <c r="BP44" s="27" t="str">
        <f t="shared" si="72"/>
        <v>-</v>
      </c>
      <c r="BQ44" s="27" t="str">
        <f t="shared" si="73"/>
        <v>-</v>
      </c>
      <c r="BR44" s="27" t="str">
        <f t="shared" si="74"/>
        <v>-</v>
      </c>
      <c r="BS44" s="27" t="str">
        <f t="shared" si="75"/>
        <v>-</v>
      </c>
      <c r="BT44" s="28" t="str">
        <f t="shared" si="76"/>
        <v>-</v>
      </c>
      <c r="BV44" s="25">
        <f t="shared" si="41"/>
        <v>18.171428571428571</v>
      </c>
      <c r="BW44" s="304" t="e">
        <f t="shared" si="42"/>
        <v>#N/A</v>
      </c>
      <c r="BX44" s="306">
        <f t="shared" si="46"/>
        <v>60</v>
      </c>
      <c r="BZ44" s="26">
        <f t="shared" si="77"/>
        <v>0</v>
      </c>
      <c r="CA44" s="27">
        <f t="shared" si="78"/>
        <v>0</v>
      </c>
      <c r="CB44" s="27">
        <f t="shared" si="79"/>
        <v>0</v>
      </c>
      <c r="CC44" s="27">
        <f t="shared" si="80"/>
        <v>0</v>
      </c>
      <c r="CD44" s="27">
        <f t="shared" si="81"/>
        <v>0</v>
      </c>
      <c r="CE44" s="27">
        <f t="shared" si="82"/>
        <v>0</v>
      </c>
      <c r="CF44" s="28">
        <f t="shared" si="83"/>
        <v>0</v>
      </c>
      <c r="CI44" s="26">
        <f t="shared" si="43"/>
        <v>18.5</v>
      </c>
      <c r="CJ44" s="27">
        <f t="shared" si="47"/>
        <v>17.600000000000001</v>
      </c>
      <c r="CK44" s="27">
        <f t="shared" si="48"/>
        <v>20.7</v>
      </c>
      <c r="CL44" s="27">
        <f t="shared" si="49"/>
        <v>33.4</v>
      </c>
      <c r="CM44" s="27">
        <f t="shared" si="50"/>
        <v>19</v>
      </c>
      <c r="CN44" s="27">
        <f t="shared" si="51"/>
        <v>19.5</v>
      </c>
      <c r="CO44" s="28">
        <f t="shared" si="52"/>
        <v>30.4</v>
      </c>
    </row>
    <row r="45" spans="1:93" ht="15" customHeight="1" x14ac:dyDescent="0.25">
      <c r="A45" s="463" t="s">
        <v>75</v>
      </c>
      <c r="B45" s="482">
        <v>2</v>
      </c>
      <c r="C45" s="482">
        <v>0</v>
      </c>
      <c r="D45" s="482">
        <v>1</v>
      </c>
      <c r="E45" s="482">
        <v>1</v>
      </c>
      <c r="F45" s="482">
        <v>0</v>
      </c>
      <c r="G45" s="482">
        <v>0</v>
      </c>
      <c r="H45" s="482">
        <v>0</v>
      </c>
      <c r="I45" s="482" t="s">
        <v>20</v>
      </c>
      <c r="J45" s="479" t="s">
        <v>75</v>
      </c>
      <c r="K45" s="489">
        <v>0</v>
      </c>
      <c r="L45" s="482">
        <v>0</v>
      </c>
      <c r="M45" s="482">
        <v>0</v>
      </c>
      <c r="N45" s="482">
        <v>2</v>
      </c>
      <c r="O45" s="482">
        <v>0</v>
      </c>
      <c r="P45" s="482">
        <v>0</v>
      </c>
      <c r="Q45" s="482">
        <v>0</v>
      </c>
      <c r="R45" s="482">
        <v>0</v>
      </c>
      <c r="S45" s="482">
        <v>0</v>
      </c>
      <c r="T45" s="482">
        <v>0</v>
      </c>
      <c r="U45" s="482">
        <v>0</v>
      </c>
      <c r="V45" s="482">
        <v>0</v>
      </c>
      <c r="W45" s="482">
        <v>0</v>
      </c>
      <c r="X45" s="482">
        <v>0</v>
      </c>
      <c r="Y45" s="490">
        <v>23</v>
      </c>
      <c r="Z45" s="490" t="s">
        <v>418</v>
      </c>
      <c r="AA45" s="482">
        <v>0</v>
      </c>
      <c r="AB45" s="490">
        <v>0</v>
      </c>
      <c r="AC45" s="482">
        <v>0</v>
      </c>
      <c r="AD45" s="490">
        <v>0</v>
      </c>
      <c r="AE45" s="482">
        <v>0</v>
      </c>
      <c r="AF45" s="491">
        <v>0</v>
      </c>
      <c r="AL45" s="292">
        <f t="shared" si="53"/>
        <v>0</v>
      </c>
      <c r="AN45" s="18">
        <f t="shared" si="39"/>
        <v>0.35416666666666674</v>
      </c>
      <c r="AO45" s="26">
        <f>SUM(C49,C156,C263,C370,C477,C584,C691)/config!$AC$13</f>
        <v>0</v>
      </c>
      <c r="AP45" s="27">
        <f>SUM(D49:E49,D156:E156,D263:E263,D370:E370,D477:E477,D584:E584,D691:E691)/config!$AC$13</f>
        <v>0.14285714285714285</v>
      </c>
      <c r="AQ45" s="27">
        <f>SUM(F49,F156,F263,F370,F477,F584,F691)/config!$AC$13</f>
        <v>0</v>
      </c>
      <c r="AR45" s="27">
        <f>SUM(G49,G156,G263,G370,G477,G584,G691)/config!$AC$13</f>
        <v>0</v>
      </c>
      <c r="AS45" s="28">
        <f>SUM(H49:H49,H156:H156,H263:H263,H370:H370,H477:H477,H584:H584,H691:H691)/config!$AC$13</f>
        <v>0</v>
      </c>
      <c r="AU45" s="18">
        <f t="shared" si="40"/>
        <v>0.35416666666666674</v>
      </c>
      <c r="AV45" s="29">
        <f t="shared" si="54"/>
        <v>0</v>
      </c>
      <c r="AW45" s="30">
        <f t="shared" si="55"/>
        <v>0</v>
      </c>
      <c r="AX45" s="30">
        <f t="shared" si="56"/>
        <v>1</v>
      </c>
      <c r="AY45" s="30">
        <f t="shared" si="57"/>
        <v>0</v>
      </c>
      <c r="AZ45" s="30">
        <f t="shared" si="58"/>
        <v>0</v>
      </c>
      <c r="BA45" s="30">
        <f t="shared" si="59"/>
        <v>0</v>
      </c>
      <c r="BB45" s="31">
        <f t="shared" si="60"/>
        <v>0</v>
      </c>
      <c r="BC45" s="8"/>
      <c r="BD45" s="18">
        <f t="shared" si="61"/>
        <v>0.35416666666666674</v>
      </c>
      <c r="BE45" s="26" t="str">
        <f t="shared" si="62"/>
        <v>-</v>
      </c>
      <c r="BF45" s="27" t="str">
        <f t="shared" si="63"/>
        <v>-</v>
      </c>
      <c r="BG45" s="27">
        <f t="shared" si="64"/>
        <v>19.5</v>
      </c>
      <c r="BH45" s="27" t="str">
        <f t="shared" si="65"/>
        <v>-</v>
      </c>
      <c r="BI45" s="27" t="str">
        <f t="shared" si="66"/>
        <v>-</v>
      </c>
      <c r="BJ45" s="27" t="str">
        <f t="shared" si="67"/>
        <v>-</v>
      </c>
      <c r="BK45" s="28" t="str">
        <f t="shared" si="68"/>
        <v>-</v>
      </c>
      <c r="BL45" s="8"/>
      <c r="BM45" s="18">
        <f t="shared" si="69"/>
        <v>0.35416666666666674</v>
      </c>
      <c r="BN45" s="26" t="str">
        <f t="shared" si="70"/>
        <v>-</v>
      </c>
      <c r="BO45" s="27" t="str">
        <f t="shared" si="71"/>
        <v>-</v>
      </c>
      <c r="BP45" s="27" t="str">
        <f t="shared" si="72"/>
        <v>-</v>
      </c>
      <c r="BQ45" s="27" t="str">
        <f t="shared" si="73"/>
        <v>-</v>
      </c>
      <c r="BR45" s="27" t="str">
        <f t="shared" si="74"/>
        <v>-</v>
      </c>
      <c r="BS45" s="27" t="str">
        <f t="shared" si="75"/>
        <v>-</v>
      </c>
      <c r="BT45" s="28" t="str">
        <f t="shared" si="76"/>
        <v>-</v>
      </c>
      <c r="BV45" s="25">
        <f t="shared" si="41"/>
        <v>19.5</v>
      </c>
      <c r="BW45" s="304" t="e">
        <f t="shared" si="42"/>
        <v>#N/A</v>
      </c>
      <c r="BX45" s="306">
        <f t="shared" si="46"/>
        <v>60</v>
      </c>
      <c r="BZ45" s="26">
        <f t="shared" si="77"/>
        <v>0</v>
      </c>
      <c r="CA45" s="27">
        <f t="shared" si="78"/>
        <v>0</v>
      </c>
      <c r="CB45" s="27">
        <f t="shared" si="79"/>
        <v>0</v>
      </c>
      <c r="CC45" s="27">
        <f t="shared" si="80"/>
        <v>0</v>
      </c>
      <c r="CD45" s="27">
        <f t="shared" si="81"/>
        <v>0</v>
      </c>
      <c r="CE45" s="27">
        <f t="shared" si="82"/>
        <v>0</v>
      </c>
      <c r="CF45" s="28">
        <f t="shared" si="83"/>
        <v>0</v>
      </c>
      <c r="CI45" s="26" t="str">
        <f t="shared" si="43"/>
        <v/>
      </c>
      <c r="CJ45" s="27" t="str">
        <f t="shared" si="47"/>
        <v/>
      </c>
      <c r="CK45" s="27">
        <f t="shared" si="48"/>
        <v>19.5</v>
      </c>
      <c r="CL45" s="27" t="str">
        <f t="shared" si="49"/>
        <v/>
      </c>
      <c r="CM45" s="27" t="str">
        <f t="shared" si="50"/>
        <v/>
      </c>
      <c r="CN45" s="27" t="str">
        <f t="shared" si="51"/>
        <v/>
      </c>
      <c r="CO45" s="28" t="str">
        <f t="shared" si="52"/>
        <v/>
      </c>
    </row>
    <row r="46" spans="1:93" ht="15" customHeight="1" x14ac:dyDescent="0.25">
      <c r="A46" s="463" t="s">
        <v>76</v>
      </c>
      <c r="B46" s="482">
        <v>0</v>
      </c>
      <c r="C46" s="482">
        <v>0</v>
      </c>
      <c r="D46" s="482">
        <v>0</v>
      </c>
      <c r="E46" s="482">
        <v>0</v>
      </c>
      <c r="F46" s="482">
        <v>0</v>
      </c>
      <c r="G46" s="482">
        <v>0</v>
      </c>
      <c r="H46" s="482">
        <v>0</v>
      </c>
      <c r="I46" s="482" t="s">
        <v>20</v>
      </c>
      <c r="J46" s="479" t="s">
        <v>76</v>
      </c>
      <c r="K46" s="489">
        <v>0</v>
      </c>
      <c r="L46" s="482">
        <v>0</v>
      </c>
      <c r="M46" s="482">
        <v>0</v>
      </c>
      <c r="N46" s="482">
        <v>0</v>
      </c>
      <c r="O46" s="482">
        <v>0</v>
      </c>
      <c r="P46" s="482">
        <v>0</v>
      </c>
      <c r="Q46" s="482">
        <v>0</v>
      </c>
      <c r="R46" s="482">
        <v>0</v>
      </c>
      <c r="S46" s="482">
        <v>0</v>
      </c>
      <c r="T46" s="482">
        <v>0</v>
      </c>
      <c r="U46" s="482">
        <v>0</v>
      </c>
      <c r="V46" s="482">
        <v>0</v>
      </c>
      <c r="W46" s="482">
        <v>0</v>
      </c>
      <c r="X46" s="482">
        <v>0</v>
      </c>
      <c r="Y46" s="490" t="s">
        <v>418</v>
      </c>
      <c r="Z46" s="490" t="s">
        <v>418</v>
      </c>
      <c r="AA46" s="482">
        <v>0</v>
      </c>
      <c r="AB46" s="490">
        <v>0</v>
      </c>
      <c r="AC46" s="482">
        <v>0</v>
      </c>
      <c r="AD46" s="490">
        <v>0</v>
      </c>
      <c r="AE46" s="482">
        <v>0</v>
      </c>
      <c r="AF46" s="491">
        <v>0</v>
      </c>
      <c r="AL46" s="292">
        <f t="shared" si="53"/>
        <v>0</v>
      </c>
      <c r="AN46" s="18">
        <f t="shared" si="39"/>
        <v>0.36458333333333343</v>
      </c>
      <c r="AO46" s="26">
        <f>SUM(C50,C157,C264,C371,C478,C585,C692)/config!$AC$13</f>
        <v>0</v>
      </c>
      <c r="AP46" s="27">
        <f>SUM(D50:E50,D157:E157,D264:E264,D371:E371,D478:E478,D585:E585,D692:E692)/config!$AC$13</f>
        <v>0.2857142857142857</v>
      </c>
      <c r="AQ46" s="27">
        <f>SUM(F50,F157,F264,F371,F478,F585,F692)/config!$AC$13</f>
        <v>0</v>
      </c>
      <c r="AR46" s="27">
        <f>SUM(G50,G157,G264,G371,G478,G585,G692)/config!$AC$13</f>
        <v>0</v>
      </c>
      <c r="AS46" s="28">
        <f>SUM(H50:H50,H157:H157,H264:H264,H371:H371,H478:H478,H585:H585,H692:H692)/config!$AC$13</f>
        <v>0</v>
      </c>
      <c r="AU46" s="18">
        <f t="shared" si="40"/>
        <v>0.36458333333333343</v>
      </c>
      <c r="AV46" s="29">
        <f t="shared" si="54"/>
        <v>0</v>
      </c>
      <c r="AW46" s="30">
        <f t="shared" si="55"/>
        <v>1</v>
      </c>
      <c r="AX46" s="30">
        <f t="shared" si="56"/>
        <v>0</v>
      </c>
      <c r="AY46" s="30">
        <f t="shared" si="57"/>
        <v>0</v>
      </c>
      <c r="AZ46" s="30">
        <f t="shared" si="58"/>
        <v>0</v>
      </c>
      <c r="BA46" s="30">
        <f t="shared" si="59"/>
        <v>0</v>
      </c>
      <c r="BB46" s="31">
        <f t="shared" si="60"/>
        <v>1</v>
      </c>
      <c r="BC46" s="8"/>
      <c r="BD46" s="18">
        <f t="shared" si="61"/>
        <v>0.36458333333333343</v>
      </c>
      <c r="BE46" s="26" t="str">
        <f t="shared" si="62"/>
        <v>-</v>
      </c>
      <c r="BF46" s="27">
        <f t="shared" si="63"/>
        <v>10.6</v>
      </c>
      <c r="BG46" s="27" t="str">
        <f t="shared" si="64"/>
        <v>-</v>
      </c>
      <c r="BH46" s="27" t="str">
        <f t="shared" si="65"/>
        <v>-</v>
      </c>
      <c r="BI46" s="27" t="str">
        <f t="shared" si="66"/>
        <v>-</v>
      </c>
      <c r="BJ46" s="27" t="str">
        <f t="shared" si="67"/>
        <v>-</v>
      </c>
      <c r="BK46" s="28">
        <f t="shared" si="68"/>
        <v>17.100000000000001</v>
      </c>
      <c r="BL46" s="8"/>
      <c r="BM46" s="18">
        <f t="shared" si="69"/>
        <v>0.36458333333333343</v>
      </c>
      <c r="BN46" s="26" t="str">
        <f t="shared" si="70"/>
        <v>-</v>
      </c>
      <c r="BO46" s="27" t="str">
        <f t="shared" si="71"/>
        <v>-</v>
      </c>
      <c r="BP46" s="27" t="str">
        <f t="shared" si="72"/>
        <v>-</v>
      </c>
      <c r="BQ46" s="27" t="str">
        <f t="shared" si="73"/>
        <v>-</v>
      </c>
      <c r="BR46" s="27" t="str">
        <f t="shared" si="74"/>
        <v>-</v>
      </c>
      <c r="BS46" s="27" t="str">
        <f t="shared" si="75"/>
        <v>-</v>
      </c>
      <c r="BT46" s="28" t="str">
        <f t="shared" si="76"/>
        <v>-</v>
      </c>
      <c r="BV46" s="25">
        <f t="shared" si="41"/>
        <v>13.850000000000001</v>
      </c>
      <c r="BW46" s="304" t="e">
        <f t="shared" si="42"/>
        <v>#N/A</v>
      </c>
      <c r="BX46" s="306">
        <f t="shared" si="46"/>
        <v>60</v>
      </c>
      <c r="BZ46" s="26">
        <f t="shared" si="77"/>
        <v>0</v>
      </c>
      <c r="CA46" s="27">
        <f t="shared" si="78"/>
        <v>0</v>
      </c>
      <c r="CB46" s="27">
        <f t="shared" si="79"/>
        <v>0</v>
      </c>
      <c r="CC46" s="27">
        <f t="shared" si="80"/>
        <v>0</v>
      </c>
      <c r="CD46" s="27">
        <f t="shared" si="81"/>
        <v>0</v>
      </c>
      <c r="CE46" s="27">
        <f t="shared" si="82"/>
        <v>0</v>
      </c>
      <c r="CF46" s="28">
        <f t="shared" si="83"/>
        <v>0</v>
      </c>
      <c r="CI46" s="26" t="str">
        <f t="shared" si="43"/>
        <v/>
      </c>
      <c r="CJ46" s="27">
        <f t="shared" si="47"/>
        <v>10.6</v>
      </c>
      <c r="CK46" s="27" t="str">
        <f t="shared" si="48"/>
        <v/>
      </c>
      <c r="CL46" s="27" t="str">
        <f t="shared" si="49"/>
        <v/>
      </c>
      <c r="CM46" s="27" t="str">
        <f t="shared" si="50"/>
        <v/>
      </c>
      <c r="CN46" s="27" t="str">
        <f t="shared" si="51"/>
        <v/>
      </c>
      <c r="CO46" s="28">
        <f t="shared" si="52"/>
        <v>17.100000000000001</v>
      </c>
    </row>
    <row r="47" spans="1:93" ht="15" customHeight="1" x14ac:dyDescent="0.25">
      <c r="A47" s="463" t="s">
        <v>43</v>
      </c>
      <c r="B47" s="482">
        <v>1</v>
      </c>
      <c r="C47" s="482">
        <v>0</v>
      </c>
      <c r="D47" s="482">
        <v>1</v>
      </c>
      <c r="E47" s="482">
        <v>0</v>
      </c>
      <c r="F47" s="482">
        <v>0</v>
      </c>
      <c r="G47" s="482">
        <v>0</v>
      </c>
      <c r="H47" s="482">
        <v>0</v>
      </c>
      <c r="I47" s="482" t="s">
        <v>20</v>
      </c>
      <c r="J47" s="479" t="s">
        <v>43</v>
      </c>
      <c r="K47" s="489">
        <v>0</v>
      </c>
      <c r="L47" s="482">
        <v>0</v>
      </c>
      <c r="M47" s="482">
        <v>1</v>
      </c>
      <c r="N47" s="482">
        <v>0</v>
      </c>
      <c r="O47" s="482">
        <v>0</v>
      </c>
      <c r="P47" s="482">
        <v>0</v>
      </c>
      <c r="Q47" s="482">
        <v>0</v>
      </c>
      <c r="R47" s="482">
        <v>0</v>
      </c>
      <c r="S47" s="482">
        <v>0</v>
      </c>
      <c r="T47" s="482">
        <v>0</v>
      </c>
      <c r="U47" s="482">
        <v>0</v>
      </c>
      <c r="V47" s="482">
        <v>0</v>
      </c>
      <c r="W47" s="482">
        <v>0</v>
      </c>
      <c r="X47" s="482">
        <v>0</v>
      </c>
      <c r="Y47" s="490">
        <v>18.3</v>
      </c>
      <c r="Z47" s="490" t="s">
        <v>418</v>
      </c>
      <c r="AA47" s="482">
        <v>0</v>
      </c>
      <c r="AB47" s="490">
        <v>0</v>
      </c>
      <c r="AC47" s="482">
        <v>0</v>
      </c>
      <c r="AD47" s="490">
        <v>0</v>
      </c>
      <c r="AE47" s="482">
        <v>0</v>
      </c>
      <c r="AF47" s="491">
        <v>0</v>
      </c>
      <c r="AL47" s="292">
        <f t="shared" si="53"/>
        <v>1</v>
      </c>
      <c r="AN47" s="18">
        <f t="shared" si="39"/>
        <v>0.37500000000000011</v>
      </c>
      <c r="AO47" s="38">
        <f>SUM(C51,C158,C265,C372,C479,C586,C693)/config!$AC$13</f>
        <v>0</v>
      </c>
      <c r="AP47" s="39">
        <f>SUM(D51:E51,D158:E158,D265:E265,D372:E372,D479:E479,D586:E586,D693:E693)/config!$AC$13</f>
        <v>0.7142857142857143</v>
      </c>
      <c r="AQ47" s="39">
        <f>SUM(F51,F158,F265,F372,F479,F586,F693)/config!$AC$13</f>
        <v>0</v>
      </c>
      <c r="AR47" s="39">
        <f>SUM(G51,G158,G265,G372,G479,G586,G693)/config!$AC$13</f>
        <v>0</v>
      </c>
      <c r="AS47" s="40">
        <f>SUM(H51:H51,H158:H158,H265:H265,H372:H372,H479:H479,H586:H586,H693:H693)/config!$AC$13</f>
        <v>0</v>
      </c>
      <c r="AU47" s="18">
        <f t="shared" si="40"/>
        <v>0.37500000000000011</v>
      </c>
      <c r="AV47" s="41">
        <f t="shared" si="54"/>
        <v>1</v>
      </c>
      <c r="AW47" s="42">
        <f t="shared" si="55"/>
        <v>0</v>
      </c>
      <c r="AX47" s="42">
        <f t="shared" si="56"/>
        <v>1</v>
      </c>
      <c r="AY47" s="42">
        <f t="shared" si="57"/>
        <v>2</v>
      </c>
      <c r="AZ47" s="42">
        <f t="shared" si="58"/>
        <v>1</v>
      </c>
      <c r="BA47" s="42">
        <f t="shared" si="59"/>
        <v>0</v>
      </c>
      <c r="BB47" s="43">
        <f t="shared" si="60"/>
        <v>0</v>
      </c>
      <c r="BC47" s="8"/>
      <c r="BD47" s="18">
        <f t="shared" si="61"/>
        <v>0.37500000000000011</v>
      </c>
      <c r="BE47" s="38">
        <f t="shared" si="62"/>
        <v>17.2</v>
      </c>
      <c r="BF47" s="39" t="str">
        <f t="shared" si="63"/>
        <v>-</v>
      </c>
      <c r="BG47" s="39">
        <f t="shared" si="64"/>
        <v>20.5</v>
      </c>
      <c r="BH47" s="39">
        <f t="shared" si="65"/>
        <v>13.7</v>
      </c>
      <c r="BI47" s="39">
        <f t="shared" si="66"/>
        <v>13</v>
      </c>
      <c r="BJ47" s="39" t="str">
        <f t="shared" si="67"/>
        <v>-</v>
      </c>
      <c r="BK47" s="40" t="str">
        <f t="shared" si="68"/>
        <v>-</v>
      </c>
      <c r="BL47" s="8"/>
      <c r="BM47" s="18">
        <f t="shared" si="69"/>
        <v>0.37500000000000011</v>
      </c>
      <c r="BN47" s="38" t="str">
        <f t="shared" si="70"/>
        <v>-</v>
      </c>
      <c r="BO47" s="39" t="str">
        <f t="shared" si="71"/>
        <v>-</v>
      </c>
      <c r="BP47" s="39" t="str">
        <f t="shared" si="72"/>
        <v>-</v>
      </c>
      <c r="BQ47" s="39" t="str">
        <f t="shared" si="73"/>
        <v>-</v>
      </c>
      <c r="BR47" s="39" t="str">
        <f t="shared" si="74"/>
        <v>-</v>
      </c>
      <c r="BS47" s="39" t="str">
        <f t="shared" si="75"/>
        <v>-</v>
      </c>
      <c r="BT47" s="40" t="str">
        <f t="shared" si="76"/>
        <v>-</v>
      </c>
      <c r="BV47" s="25">
        <f t="shared" si="41"/>
        <v>16.100000000000001</v>
      </c>
      <c r="BW47" s="304" t="e">
        <f t="shared" si="42"/>
        <v>#N/A</v>
      </c>
      <c r="BX47" s="306">
        <f t="shared" si="46"/>
        <v>60</v>
      </c>
      <c r="BZ47" s="38">
        <f t="shared" si="77"/>
        <v>0</v>
      </c>
      <c r="CA47" s="39">
        <f t="shared" si="78"/>
        <v>0</v>
      </c>
      <c r="CB47" s="39">
        <f t="shared" si="79"/>
        <v>0</v>
      </c>
      <c r="CC47" s="39">
        <f t="shared" si="80"/>
        <v>0</v>
      </c>
      <c r="CD47" s="39">
        <f t="shared" si="81"/>
        <v>0</v>
      </c>
      <c r="CE47" s="39">
        <f t="shared" si="82"/>
        <v>0</v>
      </c>
      <c r="CF47" s="40">
        <f t="shared" si="83"/>
        <v>0</v>
      </c>
      <c r="CI47" s="38">
        <f t="shared" si="43"/>
        <v>17.2</v>
      </c>
      <c r="CJ47" s="39" t="str">
        <f t="shared" si="47"/>
        <v/>
      </c>
      <c r="CK47" s="39">
        <f t="shared" si="48"/>
        <v>20.5</v>
      </c>
      <c r="CL47" s="39">
        <f t="shared" si="49"/>
        <v>27.4</v>
      </c>
      <c r="CM47" s="39">
        <f t="shared" si="50"/>
        <v>13</v>
      </c>
      <c r="CN47" s="39" t="str">
        <f t="shared" si="51"/>
        <v/>
      </c>
      <c r="CO47" s="40" t="str">
        <f t="shared" si="52"/>
        <v/>
      </c>
    </row>
    <row r="48" spans="1:93" ht="15" customHeight="1" x14ac:dyDescent="0.25">
      <c r="A48" s="463" t="s">
        <v>77</v>
      </c>
      <c r="B48" s="482">
        <v>1</v>
      </c>
      <c r="C48" s="482">
        <v>0</v>
      </c>
      <c r="D48" s="482">
        <v>1</v>
      </c>
      <c r="E48" s="482">
        <v>0</v>
      </c>
      <c r="F48" s="482">
        <v>0</v>
      </c>
      <c r="G48" s="482">
        <v>0</v>
      </c>
      <c r="H48" s="482">
        <v>0</v>
      </c>
      <c r="I48" s="482" t="s">
        <v>20</v>
      </c>
      <c r="J48" s="479" t="s">
        <v>77</v>
      </c>
      <c r="K48" s="489">
        <v>0</v>
      </c>
      <c r="L48" s="482">
        <v>0</v>
      </c>
      <c r="M48" s="482">
        <v>1</v>
      </c>
      <c r="N48" s="482">
        <v>0</v>
      </c>
      <c r="O48" s="482">
        <v>0</v>
      </c>
      <c r="P48" s="482">
        <v>0</v>
      </c>
      <c r="Q48" s="482">
        <v>0</v>
      </c>
      <c r="R48" s="482">
        <v>0</v>
      </c>
      <c r="S48" s="482">
        <v>0</v>
      </c>
      <c r="T48" s="482">
        <v>0</v>
      </c>
      <c r="U48" s="482">
        <v>0</v>
      </c>
      <c r="V48" s="482">
        <v>0</v>
      </c>
      <c r="W48" s="482">
        <v>0</v>
      </c>
      <c r="X48" s="482">
        <v>0</v>
      </c>
      <c r="Y48" s="490">
        <v>18.5</v>
      </c>
      <c r="Z48" s="490" t="s">
        <v>418</v>
      </c>
      <c r="AA48" s="482">
        <v>0</v>
      </c>
      <c r="AB48" s="490">
        <v>0</v>
      </c>
      <c r="AC48" s="482">
        <v>0</v>
      </c>
      <c r="AD48" s="490">
        <v>0</v>
      </c>
      <c r="AE48" s="482">
        <v>0</v>
      </c>
      <c r="AF48" s="491">
        <v>0</v>
      </c>
      <c r="AL48" s="292">
        <f t="shared" si="53"/>
        <v>1</v>
      </c>
      <c r="AN48" s="18">
        <f t="shared" si="39"/>
        <v>0.3854166666666668</v>
      </c>
      <c r="AO48" s="26">
        <f>SUM(C52,C159,C266,C373,C480,C587,C694)/config!$AC$13</f>
        <v>0</v>
      </c>
      <c r="AP48" s="27">
        <f>SUM(D52:E52,D159:E159,D266:E266,D373:E373,D480:E480,D587:E587,D694:E694)/config!$AC$13</f>
        <v>1</v>
      </c>
      <c r="AQ48" s="27">
        <f>SUM(F52,F159,F266,F373,F480,F587,F694)/config!$AC$13</f>
        <v>0</v>
      </c>
      <c r="AR48" s="27">
        <f>SUM(G52,G159,G266,G373,G480,G587,G694)/config!$AC$13</f>
        <v>0</v>
      </c>
      <c r="AS48" s="28">
        <f>SUM(H52:H52,H159:H159,H266:H266,H373:H373,H480:H480,H587:H587,H694:H694)/config!$AC$13</f>
        <v>0</v>
      </c>
      <c r="AU48" s="18">
        <f t="shared" si="40"/>
        <v>0.3854166666666668</v>
      </c>
      <c r="AV48" s="29">
        <f t="shared" si="54"/>
        <v>1</v>
      </c>
      <c r="AW48" s="30">
        <f t="shared" si="55"/>
        <v>3</v>
      </c>
      <c r="AX48" s="30">
        <f t="shared" si="56"/>
        <v>1</v>
      </c>
      <c r="AY48" s="30">
        <f t="shared" si="57"/>
        <v>1</v>
      </c>
      <c r="AZ48" s="30">
        <f t="shared" si="58"/>
        <v>1</v>
      </c>
      <c r="BA48" s="30">
        <f t="shared" si="59"/>
        <v>0</v>
      </c>
      <c r="BB48" s="31">
        <f t="shared" si="60"/>
        <v>0</v>
      </c>
      <c r="BC48" s="8"/>
      <c r="BD48" s="18">
        <f t="shared" si="61"/>
        <v>0.3854166666666668</v>
      </c>
      <c r="BE48" s="26">
        <f t="shared" si="62"/>
        <v>9.9</v>
      </c>
      <c r="BF48" s="27">
        <f t="shared" si="63"/>
        <v>21</v>
      </c>
      <c r="BG48" s="27">
        <f t="shared" si="64"/>
        <v>10.9</v>
      </c>
      <c r="BH48" s="27">
        <f t="shared" si="65"/>
        <v>17.100000000000001</v>
      </c>
      <c r="BI48" s="27">
        <f t="shared" si="66"/>
        <v>20.6</v>
      </c>
      <c r="BJ48" s="27" t="str">
        <f t="shared" si="67"/>
        <v>-</v>
      </c>
      <c r="BK48" s="28" t="str">
        <f t="shared" si="68"/>
        <v>-</v>
      </c>
      <c r="BL48" s="8"/>
      <c r="BM48" s="18">
        <f t="shared" si="69"/>
        <v>0.3854166666666668</v>
      </c>
      <c r="BN48" s="26" t="str">
        <f t="shared" si="70"/>
        <v>-</v>
      </c>
      <c r="BO48" s="27" t="str">
        <f t="shared" si="71"/>
        <v>-</v>
      </c>
      <c r="BP48" s="27" t="str">
        <f t="shared" si="72"/>
        <v>-</v>
      </c>
      <c r="BQ48" s="27" t="str">
        <f t="shared" si="73"/>
        <v>-</v>
      </c>
      <c r="BR48" s="27" t="str">
        <f t="shared" si="74"/>
        <v>-</v>
      </c>
      <c r="BS48" s="27" t="str">
        <f t="shared" si="75"/>
        <v>-</v>
      </c>
      <c r="BT48" s="28" t="str">
        <f t="shared" si="76"/>
        <v>-</v>
      </c>
      <c r="BV48" s="25">
        <f t="shared" si="41"/>
        <v>15.9</v>
      </c>
      <c r="BW48" s="304" t="e">
        <f t="shared" si="42"/>
        <v>#N/A</v>
      </c>
      <c r="BX48" s="306">
        <f t="shared" si="46"/>
        <v>60</v>
      </c>
      <c r="BZ48" s="26">
        <f t="shared" si="77"/>
        <v>0</v>
      </c>
      <c r="CA48" s="27">
        <f t="shared" si="78"/>
        <v>0</v>
      </c>
      <c r="CB48" s="27">
        <f t="shared" si="79"/>
        <v>0</v>
      </c>
      <c r="CC48" s="27">
        <f t="shared" si="80"/>
        <v>0</v>
      </c>
      <c r="CD48" s="27">
        <f t="shared" si="81"/>
        <v>0</v>
      </c>
      <c r="CE48" s="27">
        <f t="shared" si="82"/>
        <v>0</v>
      </c>
      <c r="CF48" s="28">
        <f t="shared" si="83"/>
        <v>0</v>
      </c>
      <c r="CI48" s="26">
        <f t="shared" si="43"/>
        <v>9.9</v>
      </c>
      <c r="CJ48" s="27">
        <f t="shared" si="47"/>
        <v>63</v>
      </c>
      <c r="CK48" s="27">
        <f t="shared" si="48"/>
        <v>10.9</v>
      </c>
      <c r="CL48" s="27">
        <f t="shared" si="49"/>
        <v>17.100000000000001</v>
      </c>
      <c r="CM48" s="27">
        <f t="shared" si="50"/>
        <v>20.6</v>
      </c>
      <c r="CN48" s="27" t="str">
        <f t="shared" si="51"/>
        <v/>
      </c>
      <c r="CO48" s="28" t="str">
        <f t="shared" si="52"/>
        <v/>
      </c>
    </row>
    <row r="49" spans="1:93" ht="15" customHeight="1" x14ac:dyDescent="0.25">
      <c r="A49" s="463" t="s">
        <v>78</v>
      </c>
      <c r="B49" s="482">
        <v>0</v>
      </c>
      <c r="C49" s="482">
        <v>0</v>
      </c>
      <c r="D49" s="482">
        <v>0</v>
      </c>
      <c r="E49" s="482">
        <v>0</v>
      </c>
      <c r="F49" s="482">
        <v>0</v>
      </c>
      <c r="G49" s="482">
        <v>0</v>
      </c>
      <c r="H49" s="482">
        <v>0</v>
      </c>
      <c r="I49" s="482" t="s">
        <v>20</v>
      </c>
      <c r="J49" s="479" t="s">
        <v>78</v>
      </c>
      <c r="K49" s="489">
        <v>0</v>
      </c>
      <c r="L49" s="482">
        <v>0</v>
      </c>
      <c r="M49" s="482">
        <v>0</v>
      </c>
      <c r="N49" s="482">
        <v>0</v>
      </c>
      <c r="O49" s="482">
        <v>0</v>
      </c>
      <c r="P49" s="482">
        <v>0</v>
      </c>
      <c r="Q49" s="482">
        <v>0</v>
      </c>
      <c r="R49" s="482">
        <v>0</v>
      </c>
      <c r="S49" s="482">
        <v>0</v>
      </c>
      <c r="T49" s="482">
        <v>0</v>
      </c>
      <c r="U49" s="482">
        <v>0</v>
      </c>
      <c r="V49" s="482">
        <v>0</v>
      </c>
      <c r="W49" s="482">
        <v>0</v>
      </c>
      <c r="X49" s="482">
        <v>0</v>
      </c>
      <c r="Y49" s="490" t="s">
        <v>418</v>
      </c>
      <c r="Z49" s="490" t="s">
        <v>418</v>
      </c>
      <c r="AA49" s="482">
        <v>0</v>
      </c>
      <c r="AB49" s="490">
        <v>0</v>
      </c>
      <c r="AC49" s="482">
        <v>0</v>
      </c>
      <c r="AD49" s="490">
        <v>0</v>
      </c>
      <c r="AE49" s="482">
        <v>0</v>
      </c>
      <c r="AF49" s="491">
        <v>0</v>
      </c>
      <c r="AL49" s="292">
        <f t="shared" si="53"/>
        <v>0</v>
      </c>
      <c r="AN49" s="18">
        <f t="shared" si="39"/>
        <v>0.39583333333333348</v>
      </c>
      <c r="AO49" s="26">
        <f>SUM(C53,C160,C267,C374,C481,C588,C695)/config!$AC$13</f>
        <v>0</v>
      </c>
      <c r="AP49" s="27">
        <f>SUM(D53:E53,D160:E160,D267:E267,D374:E374,D481:E481,D588:E588,D695:E695)/config!$AC$13</f>
        <v>0.2857142857142857</v>
      </c>
      <c r="AQ49" s="27">
        <f>SUM(F53,F160,F267,F374,F481,F588,F695)/config!$AC$13</f>
        <v>0.2857142857142857</v>
      </c>
      <c r="AR49" s="27">
        <f>SUM(G53,G160,G267,G374,G481,G588,G695)/config!$AC$13</f>
        <v>0</v>
      </c>
      <c r="AS49" s="28">
        <f>SUM(H53:H53,H160:H160,H267:H267,H374:H374,H481:H481,H588:H588,H695:H695)/config!$AC$13</f>
        <v>0</v>
      </c>
      <c r="AU49" s="18">
        <f t="shared" si="40"/>
        <v>0.39583333333333348</v>
      </c>
      <c r="AV49" s="29">
        <f t="shared" si="54"/>
        <v>1</v>
      </c>
      <c r="AW49" s="30">
        <f t="shared" si="55"/>
        <v>1</v>
      </c>
      <c r="AX49" s="30">
        <f t="shared" si="56"/>
        <v>1</v>
      </c>
      <c r="AY49" s="30">
        <f t="shared" si="57"/>
        <v>0</v>
      </c>
      <c r="AZ49" s="30">
        <f t="shared" si="58"/>
        <v>1</v>
      </c>
      <c r="BA49" s="30">
        <f t="shared" si="59"/>
        <v>0</v>
      </c>
      <c r="BB49" s="31">
        <f t="shared" si="60"/>
        <v>0</v>
      </c>
      <c r="BC49" s="8"/>
      <c r="BD49" s="18">
        <f t="shared" si="61"/>
        <v>0.39583333333333348</v>
      </c>
      <c r="BE49" s="26">
        <f t="shared" si="62"/>
        <v>9.4</v>
      </c>
      <c r="BF49" s="27">
        <f t="shared" si="63"/>
        <v>12.4</v>
      </c>
      <c r="BG49" s="27">
        <f t="shared" si="64"/>
        <v>22.2</v>
      </c>
      <c r="BH49" s="27" t="str">
        <f t="shared" si="65"/>
        <v>-</v>
      </c>
      <c r="BI49" s="27">
        <f t="shared" si="66"/>
        <v>19.5</v>
      </c>
      <c r="BJ49" s="27" t="str">
        <f t="shared" si="67"/>
        <v>-</v>
      </c>
      <c r="BK49" s="28" t="str">
        <f t="shared" si="68"/>
        <v>-</v>
      </c>
      <c r="BL49" s="8"/>
      <c r="BM49" s="18">
        <f t="shared" si="69"/>
        <v>0.39583333333333348</v>
      </c>
      <c r="BN49" s="26" t="str">
        <f t="shared" si="70"/>
        <v>-</v>
      </c>
      <c r="BO49" s="27" t="str">
        <f t="shared" si="71"/>
        <v>-</v>
      </c>
      <c r="BP49" s="27" t="str">
        <f t="shared" si="72"/>
        <v>-</v>
      </c>
      <c r="BQ49" s="27" t="str">
        <f t="shared" si="73"/>
        <v>-</v>
      </c>
      <c r="BR49" s="27" t="str">
        <f t="shared" si="74"/>
        <v>-</v>
      </c>
      <c r="BS49" s="27" t="str">
        <f t="shared" si="75"/>
        <v>-</v>
      </c>
      <c r="BT49" s="28" t="str">
        <f t="shared" si="76"/>
        <v>-</v>
      </c>
      <c r="BV49" s="25">
        <f t="shared" si="41"/>
        <v>15.875</v>
      </c>
      <c r="BW49" s="304" t="e">
        <f t="shared" si="42"/>
        <v>#N/A</v>
      </c>
      <c r="BX49" s="306">
        <f t="shared" si="46"/>
        <v>60</v>
      </c>
      <c r="BZ49" s="26">
        <f t="shared" si="77"/>
        <v>0</v>
      </c>
      <c r="CA49" s="27">
        <f t="shared" si="78"/>
        <v>0</v>
      </c>
      <c r="CB49" s="27">
        <f t="shared" si="79"/>
        <v>0</v>
      </c>
      <c r="CC49" s="27">
        <f t="shared" si="80"/>
        <v>0</v>
      </c>
      <c r="CD49" s="27">
        <f t="shared" si="81"/>
        <v>0</v>
      </c>
      <c r="CE49" s="27">
        <f t="shared" si="82"/>
        <v>0</v>
      </c>
      <c r="CF49" s="28">
        <f t="shared" si="83"/>
        <v>0</v>
      </c>
      <c r="CI49" s="26">
        <f t="shared" si="43"/>
        <v>9.4</v>
      </c>
      <c r="CJ49" s="27">
        <f t="shared" si="47"/>
        <v>12.4</v>
      </c>
      <c r="CK49" s="27">
        <f t="shared" si="48"/>
        <v>22.2</v>
      </c>
      <c r="CL49" s="27" t="str">
        <f t="shared" si="49"/>
        <v/>
      </c>
      <c r="CM49" s="27">
        <f t="shared" si="50"/>
        <v>19.5</v>
      </c>
      <c r="CN49" s="27" t="str">
        <f t="shared" si="51"/>
        <v/>
      </c>
      <c r="CO49" s="28" t="str">
        <f t="shared" si="52"/>
        <v/>
      </c>
    </row>
    <row r="50" spans="1:93" ht="15" customHeight="1" x14ac:dyDescent="0.25">
      <c r="A50" s="463" t="s">
        <v>79</v>
      </c>
      <c r="B50" s="482">
        <v>0</v>
      </c>
      <c r="C50" s="482">
        <v>0</v>
      </c>
      <c r="D50" s="482">
        <v>0</v>
      </c>
      <c r="E50" s="482">
        <v>0</v>
      </c>
      <c r="F50" s="482">
        <v>0</v>
      </c>
      <c r="G50" s="482">
        <v>0</v>
      </c>
      <c r="H50" s="482">
        <v>0</v>
      </c>
      <c r="I50" s="482" t="s">
        <v>20</v>
      </c>
      <c r="J50" s="479" t="s">
        <v>79</v>
      </c>
      <c r="K50" s="489">
        <v>0</v>
      </c>
      <c r="L50" s="482">
        <v>0</v>
      </c>
      <c r="M50" s="482">
        <v>0</v>
      </c>
      <c r="N50" s="482">
        <v>0</v>
      </c>
      <c r="O50" s="482">
        <v>0</v>
      </c>
      <c r="P50" s="482">
        <v>0</v>
      </c>
      <c r="Q50" s="482">
        <v>0</v>
      </c>
      <c r="R50" s="482">
        <v>0</v>
      </c>
      <c r="S50" s="482">
        <v>0</v>
      </c>
      <c r="T50" s="482">
        <v>0</v>
      </c>
      <c r="U50" s="482">
        <v>0</v>
      </c>
      <c r="V50" s="482">
        <v>0</v>
      </c>
      <c r="W50" s="482">
        <v>0</v>
      </c>
      <c r="X50" s="482">
        <v>0</v>
      </c>
      <c r="Y50" s="490" t="s">
        <v>418</v>
      </c>
      <c r="Z50" s="490" t="s">
        <v>418</v>
      </c>
      <c r="AA50" s="482">
        <v>0</v>
      </c>
      <c r="AB50" s="490">
        <v>0</v>
      </c>
      <c r="AC50" s="482">
        <v>0</v>
      </c>
      <c r="AD50" s="490">
        <v>0</v>
      </c>
      <c r="AE50" s="482">
        <v>0</v>
      </c>
      <c r="AF50" s="491">
        <v>0</v>
      </c>
      <c r="AL50" s="292">
        <f t="shared" si="53"/>
        <v>2</v>
      </c>
      <c r="AN50" s="18">
        <f t="shared" si="39"/>
        <v>0.40625000000000017</v>
      </c>
      <c r="AO50" s="26">
        <f>SUM(C54,C161,C268,C375,C482,C589,C696)/config!$AC$13</f>
        <v>0.2857142857142857</v>
      </c>
      <c r="AP50" s="27">
        <f>SUM(D54:E54,D161:E161,D268:E268,D375:E375,D482:E482,D589:E589,D696:E696)/config!$AC$13</f>
        <v>0.7142857142857143</v>
      </c>
      <c r="AQ50" s="27">
        <f>SUM(F54,F161,F268,F375,F482,F589,F696)/config!$AC$13</f>
        <v>0.14285714285714285</v>
      </c>
      <c r="AR50" s="27">
        <f>SUM(G54,G161,G268,G375,G482,G589,G696)/config!$AC$13</f>
        <v>0</v>
      </c>
      <c r="AS50" s="28">
        <f>SUM(H54:H54,H161:H161,H268:H268,H375:H375,H482:H482,H589:H589,H696:H696)/config!$AC$13</f>
        <v>0</v>
      </c>
      <c r="AU50" s="18">
        <f t="shared" si="40"/>
        <v>0.40625000000000017</v>
      </c>
      <c r="AV50" s="29">
        <f t="shared" si="54"/>
        <v>1</v>
      </c>
      <c r="AW50" s="30">
        <f t="shared" si="55"/>
        <v>0</v>
      </c>
      <c r="AX50" s="30">
        <f t="shared" si="56"/>
        <v>0</v>
      </c>
      <c r="AY50" s="30">
        <f t="shared" si="57"/>
        <v>2</v>
      </c>
      <c r="AZ50" s="30">
        <f t="shared" si="58"/>
        <v>4</v>
      </c>
      <c r="BA50" s="30">
        <f t="shared" si="59"/>
        <v>1</v>
      </c>
      <c r="BB50" s="31">
        <f t="shared" si="60"/>
        <v>0</v>
      </c>
      <c r="BC50" s="8"/>
      <c r="BD50" s="18">
        <f t="shared" si="61"/>
        <v>0.40625000000000017</v>
      </c>
      <c r="BE50" s="26">
        <f t="shared" si="62"/>
        <v>6.8</v>
      </c>
      <c r="BF50" s="27" t="str">
        <f t="shared" si="63"/>
        <v>-</v>
      </c>
      <c r="BG50" s="27" t="str">
        <f t="shared" si="64"/>
        <v>-</v>
      </c>
      <c r="BH50" s="27">
        <f t="shared" si="65"/>
        <v>16.7</v>
      </c>
      <c r="BI50" s="27">
        <f t="shared" si="66"/>
        <v>15.7</v>
      </c>
      <c r="BJ50" s="27">
        <f t="shared" si="67"/>
        <v>15</v>
      </c>
      <c r="BK50" s="28" t="str">
        <f t="shared" si="68"/>
        <v>-</v>
      </c>
      <c r="BL50" s="8"/>
      <c r="BM50" s="18">
        <f t="shared" si="69"/>
        <v>0.40625000000000017</v>
      </c>
      <c r="BN50" s="26" t="str">
        <f t="shared" si="70"/>
        <v>-</v>
      </c>
      <c r="BO50" s="27" t="str">
        <f t="shared" si="71"/>
        <v>-</v>
      </c>
      <c r="BP50" s="27" t="str">
        <f t="shared" si="72"/>
        <v>-</v>
      </c>
      <c r="BQ50" s="27" t="str">
        <f t="shared" si="73"/>
        <v>-</v>
      </c>
      <c r="BR50" s="27" t="str">
        <f t="shared" si="74"/>
        <v>-</v>
      </c>
      <c r="BS50" s="27" t="str">
        <f t="shared" si="75"/>
        <v>-</v>
      </c>
      <c r="BT50" s="28" t="str">
        <f t="shared" si="76"/>
        <v>-</v>
      </c>
      <c r="BV50" s="25">
        <f t="shared" si="41"/>
        <v>13.55</v>
      </c>
      <c r="BW50" s="304" t="e">
        <f t="shared" si="42"/>
        <v>#N/A</v>
      </c>
      <c r="BX50" s="306">
        <f t="shared" si="46"/>
        <v>60</v>
      </c>
      <c r="BZ50" s="26">
        <f t="shared" si="77"/>
        <v>0</v>
      </c>
      <c r="CA50" s="27">
        <f t="shared" si="78"/>
        <v>0</v>
      </c>
      <c r="CB50" s="27">
        <f t="shared" si="79"/>
        <v>0</v>
      </c>
      <c r="CC50" s="27">
        <f t="shared" si="80"/>
        <v>0</v>
      </c>
      <c r="CD50" s="27">
        <f t="shared" si="81"/>
        <v>0</v>
      </c>
      <c r="CE50" s="27">
        <f t="shared" si="82"/>
        <v>0</v>
      </c>
      <c r="CF50" s="28">
        <f t="shared" si="83"/>
        <v>0</v>
      </c>
      <c r="CI50" s="26">
        <f t="shared" si="43"/>
        <v>6.8</v>
      </c>
      <c r="CJ50" s="27" t="str">
        <f t="shared" si="47"/>
        <v/>
      </c>
      <c r="CK50" s="27" t="str">
        <f t="shared" si="48"/>
        <v/>
      </c>
      <c r="CL50" s="27">
        <f t="shared" si="49"/>
        <v>33.4</v>
      </c>
      <c r="CM50" s="27">
        <f t="shared" si="50"/>
        <v>62.8</v>
      </c>
      <c r="CN50" s="27">
        <f t="shared" si="51"/>
        <v>15</v>
      </c>
      <c r="CO50" s="28" t="str">
        <f t="shared" si="52"/>
        <v/>
      </c>
    </row>
    <row r="51" spans="1:93" ht="15" customHeight="1" x14ac:dyDescent="0.25">
      <c r="A51" s="463" t="s">
        <v>45</v>
      </c>
      <c r="B51" s="488">
        <v>1</v>
      </c>
      <c r="C51" s="488">
        <v>0</v>
      </c>
      <c r="D51" s="488">
        <v>0</v>
      </c>
      <c r="E51" s="488">
        <v>1</v>
      </c>
      <c r="F51" s="488">
        <v>0</v>
      </c>
      <c r="G51" s="488">
        <v>0</v>
      </c>
      <c r="H51" s="488">
        <v>0</v>
      </c>
      <c r="I51" s="488" t="s">
        <v>20</v>
      </c>
      <c r="J51" s="479" t="s">
        <v>45</v>
      </c>
      <c r="K51" s="498">
        <v>0</v>
      </c>
      <c r="L51" s="488">
        <v>0</v>
      </c>
      <c r="M51" s="488">
        <v>1</v>
      </c>
      <c r="N51" s="488">
        <v>0</v>
      </c>
      <c r="O51" s="488">
        <v>0</v>
      </c>
      <c r="P51" s="488">
        <v>0</v>
      </c>
      <c r="Q51" s="488">
        <v>0</v>
      </c>
      <c r="R51" s="488">
        <v>0</v>
      </c>
      <c r="S51" s="488">
        <v>0</v>
      </c>
      <c r="T51" s="488">
        <v>0</v>
      </c>
      <c r="U51" s="488">
        <v>0</v>
      </c>
      <c r="V51" s="488">
        <v>0</v>
      </c>
      <c r="W51" s="488">
        <v>0</v>
      </c>
      <c r="X51" s="488">
        <v>0</v>
      </c>
      <c r="Y51" s="499">
        <v>17.2</v>
      </c>
      <c r="Z51" s="499" t="s">
        <v>418</v>
      </c>
      <c r="AA51" s="488">
        <v>0</v>
      </c>
      <c r="AB51" s="499">
        <v>0</v>
      </c>
      <c r="AC51" s="488">
        <v>0</v>
      </c>
      <c r="AD51" s="499">
        <v>0</v>
      </c>
      <c r="AE51" s="488">
        <v>0</v>
      </c>
      <c r="AF51" s="500">
        <v>0</v>
      </c>
      <c r="AL51" s="292">
        <f t="shared" si="53"/>
        <v>0</v>
      </c>
      <c r="AN51" s="18">
        <f t="shared" si="39"/>
        <v>0.41666666666666685</v>
      </c>
      <c r="AO51" s="26">
        <f>SUM(C55,C162,C269,C376,C483,C590,C697)/config!$AC$13</f>
        <v>0</v>
      </c>
      <c r="AP51" s="27">
        <f>SUM(D55:E55,D162:E162,D269:E269,D376:E376,D483:E483,D590:E590,D697:E697)/config!$AC$13</f>
        <v>0.14285714285714285</v>
      </c>
      <c r="AQ51" s="27">
        <f>SUM(F55,F162,F269,F376,F483,F590,F697)/config!$AC$13</f>
        <v>0</v>
      </c>
      <c r="AR51" s="27">
        <f>SUM(G55,G162,G269,G376,G483,G590,G697)/config!$AC$13</f>
        <v>0</v>
      </c>
      <c r="AS51" s="28">
        <f>SUM(H55:H55,H162:H162,H269:H269,H376:H376,H483:H483,H590:H590,H697:H697)/config!$AC$13</f>
        <v>0</v>
      </c>
      <c r="AU51" s="18">
        <f t="shared" si="40"/>
        <v>0.41666666666666685</v>
      </c>
      <c r="AV51" s="29">
        <f t="shared" si="54"/>
        <v>1</v>
      </c>
      <c r="AW51" s="30">
        <f t="shared" si="55"/>
        <v>0</v>
      </c>
      <c r="AX51" s="30">
        <f t="shared" si="56"/>
        <v>0</v>
      </c>
      <c r="AY51" s="30">
        <f t="shared" si="57"/>
        <v>0</v>
      </c>
      <c r="AZ51" s="30">
        <f t="shared" si="58"/>
        <v>0</v>
      </c>
      <c r="BA51" s="30">
        <f t="shared" si="59"/>
        <v>0</v>
      </c>
      <c r="BB51" s="31">
        <f t="shared" si="60"/>
        <v>0</v>
      </c>
      <c r="BC51" s="8"/>
      <c r="BD51" s="18">
        <f t="shared" si="61"/>
        <v>0.41666666666666685</v>
      </c>
      <c r="BE51" s="26">
        <f t="shared" si="62"/>
        <v>15.6</v>
      </c>
      <c r="BF51" s="27" t="str">
        <f t="shared" si="63"/>
        <v>-</v>
      </c>
      <c r="BG51" s="27" t="str">
        <f t="shared" si="64"/>
        <v>-</v>
      </c>
      <c r="BH51" s="27" t="str">
        <f t="shared" si="65"/>
        <v>-</v>
      </c>
      <c r="BI51" s="27" t="str">
        <f t="shared" si="66"/>
        <v>-</v>
      </c>
      <c r="BJ51" s="27" t="str">
        <f t="shared" si="67"/>
        <v>-</v>
      </c>
      <c r="BK51" s="28" t="str">
        <f t="shared" si="68"/>
        <v>-</v>
      </c>
      <c r="BL51" s="8"/>
      <c r="BM51" s="18">
        <f t="shared" si="69"/>
        <v>0.41666666666666685</v>
      </c>
      <c r="BN51" s="26" t="str">
        <f t="shared" si="70"/>
        <v>-</v>
      </c>
      <c r="BO51" s="27" t="str">
        <f t="shared" si="71"/>
        <v>-</v>
      </c>
      <c r="BP51" s="27" t="str">
        <f t="shared" si="72"/>
        <v>-</v>
      </c>
      <c r="BQ51" s="27" t="str">
        <f t="shared" si="73"/>
        <v>-</v>
      </c>
      <c r="BR51" s="27" t="str">
        <f t="shared" si="74"/>
        <v>-</v>
      </c>
      <c r="BS51" s="27" t="str">
        <f t="shared" si="75"/>
        <v>-</v>
      </c>
      <c r="BT51" s="28" t="str">
        <f t="shared" si="76"/>
        <v>-</v>
      </c>
      <c r="BV51" s="25">
        <f t="shared" si="41"/>
        <v>15.6</v>
      </c>
      <c r="BW51" s="304" t="e">
        <f t="shared" si="42"/>
        <v>#N/A</v>
      </c>
      <c r="BX51" s="306">
        <f t="shared" si="46"/>
        <v>60</v>
      </c>
      <c r="BZ51" s="26">
        <f t="shared" si="77"/>
        <v>0</v>
      </c>
      <c r="CA51" s="27">
        <f t="shared" si="78"/>
        <v>0</v>
      </c>
      <c r="CB51" s="27">
        <f t="shared" si="79"/>
        <v>0</v>
      </c>
      <c r="CC51" s="27">
        <f t="shared" si="80"/>
        <v>0</v>
      </c>
      <c r="CD51" s="27">
        <f t="shared" si="81"/>
        <v>0</v>
      </c>
      <c r="CE51" s="27">
        <f t="shared" si="82"/>
        <v>0</v>
      </c>
      <c r="CF51" s="28">
        <f t="shared" si="83"/>
        <v>0</v>
      </c>
      <c r="CI51" s="26">
        <f t="shared" si="43"/>
        <v>15.6</v>
      </c>
      <c r="CJ51" s="27" t="str">
        <f t="shared" si="47"/>
        <v/>
      </c>
      <c r="CK51" s="27" t="str">
        <f t="shared" si="48"/>
        <v/>
      </c>
      <c r="CL51" s="27" t="str">
        <f t="shared" si="49"/>
        <v/>
      </c>
      <c r="CM51" s="27" t="str">
        <f t="shared" si="50"/>
        <v/>
      </c>
      <c r="CN51" s="27" t="str">
        <f t="shared" si="51"/>
        <v/>
      </c>
      <c r="CO51" s="28" t="str">
        <f t="shared" si="52"/>
        <v/>
      </c>
    </row>
    <row r="52" spans="1:93" ht="15" customHeight="1" x14ac:dyDescent="0.25">
      <c r="A52" s="463" t="s">
        <v>80</v>
      </c>
      <c r="B52" s="482">
        <v>1</v>
      </c>
      <c r="C52" s="482">
        <v>0</v>
      </c>
      <c r="D52" s="482">
        <v>1</v>
      </c>
      <c r="E52" s="482">
        <v>0</v>
      </c>
      <c r="F52" s="482">
        <v>0</v>
      </c>
      <c r="G52" s="482">
        <v>0</v>
      </c>
      <c r="H52" s="482">
        <v>0</v>
      </c>
      <c r="I52" s="482" t="s">
        <v>20</v>
      </c>
      <c r="J52" s="479" t="s">
        <v>80</v>
      </c>
      <c r="K52" s="489">
        <v>1</v>
      </c>
      <c r="L52" s="482">
        <v>0</v>
      </c>
      <c r="M52" s="482">
        <v>0</v>
      </c>
      <c r="N52" s="482">
        <v>0</v>
      </c>
      <c r="O52" s="482">
        <v>0</v>
      </c>
      <c r="P52" s="482">
        <v>0</v>
      </c>
      <c r="Q52" s="482">
        <v>0</v>
      </c>
      <c r="R52" s="482">
        <v>0</v>
      </c>
      <c r="S52" s="482">
        <v>0</v>
      </c>
      <c r="T52" s="482">
        <v>0</v>
      </c>
      <c r="U52" s="482">
        <v>0</v>
      </c>
      <c r="V52" s="482">
        <v>0</v>
      </c>
      <c r="W52" s="482">
        <v>0</v>
      </c>
      <c r="X52" s="482">
        <v>0</v>
      </c>
      <c r="Y52" s="490">
        <v>9.9</v>
      </c>
      <c r="Z52" s="490" t="s">
        <v>418</v>
      </c>
      <c r="AA52" s="482">
        <v>0</v>
      </c>
      <c r="AB52" s="490">
        <v>0</v>
      </c>
      <c r="AC52" s="482">
        <v>0</v>
      </c>
      <c r="AD52" s="490">
        <v>0</v>
      </c>
      <c r="AE52" s="482">
        <v>0</v>
      </c>
      <c r="AF52" s="491">
        <v>0</v>
      </c>
      <c r="AL52" s="292">
        <f t="shared" si="53"/>
        <v>1</v>
      </c>
      <c r="AN52" s="18">
        <f t="shared" si="39"/>
        <v>0.42708333333333354</v>
      </c>
      <c r="AO52" s="26">
        <f>SUM(C56,C163,C270,C377,C484,C591,C698)/config!$AC$13</f>
        <v>0</v>
      </c>
      <c r="AP52" s="27">
        <f>SUM(D56:E56,D163:E163,D270:E270,D377:E377,D484:E484,D591:E591,D698:E698)/config!$AC$13</f>
        <v>1</v>
      </c>
      <c r="AQ52" s="27">
        <f>SUM(F56,F163,F270,F377,F484,F591,F698)/config!$AC$13</f>
        <v>0</v>
      </c>
      <c r="AR52" s="27">
        <f>SUM(G56,G163,G270,G377,G484,G591,G698)/config!$AC$13</f>
        <v>0</v>
      </c>
      <c r="AS52" s="28">
        <f>SUM(H56:H56,H163:H163,H270:H270,H377:H377,H484:H484,H591:H591,H698:H698)/config!$AC$13</f>
        <v>0</v>
      </c>
      <c r="AU52" s="18">
        <f t="shared" si="40"/>
        <v>0.42708333333333354</v>
      </c>
      <c r="AV52" s="29">
        <f t="shared" si="54"/>
        <v>1</v>
      </c>
      <c r="AW52" s="30">
        <f t="shared" si="55"/>
        <v>2</v>
      </c>
      <c r="AX52" s="30">
        <f t="shared" si="56"/>
        <v>1</v>
      </c>
      <c r="AY52" s="30">
        <f t="shared" si="57"/>
        <v>1</v>
      </c>
      <c r="AZ52" s="30">
        <f t="shared" si="58"/>
        <v>1</v>
      </c>
      <c r="BA52" s="30">
        <f t="shared" si="59"/>
        <v>0</v>
      </c>
      <c r="BB52" s="31">
        <f t="shared" si="60"/>
        <v>1</v>
      </c>
      <c r="BC52" s="8"/>
      <c r="BD52" s="18">
        <f t="shared" si="61"/>
        <v>0.42708333333333354</v>
      </c>
      <c r="BE52" s="26">
        <f t="shared" si="62"/>
        <v>18.5</v>
      </c>
      <c r="BF52" s="27">
        <f t="shared" si="63"/>
        <v>15.9</v>
      </c>
      <c r="BG52" s="27">
        <f t="shared" si="64"/>
        <v>12.6</v>
      </c>
      <c r="BH52" s="27">
        <f t="shared" si="65"/>
        <v>12.1</v>
      </c>
      <c r="BI52" s="27">
        <f t="shared" si="66"/>
        <v>7.8</v>
      </c>
      <c r="BJ52" s="27" t="str">
        <f t="shared" si="67"/>
        <v>-</v>
      </c>
      <c r="BK52" s="28">
        <f t="shared" si="68"/>
        <v>12.1</v>
      </c>
      <c r="BL52" s="8"/>
      <c r="BM52" s="18">
        <f t="shared" si="69"/>
        <v>0.42708333333333354</v>
      </c>
      <c r="BN52" s="26" t="str">
        <f t="shared" si="70"/>
        <v>-</v>
      </c>
      <c r="BO52" s="27" t="str">
        <f t="shared" si="71"/>
        <v>-</v>
      </c>
      <c r="BP52" s="27" t="str">
        <f t="shared" si="72"/>
        <v>-</v>
      </c>
      <c r="BQ52" s="27" t="str">
        <f t="shared" si="73"/>
        <v>-</v>
      </c>
      <c r="BR52" s="27" t="str">
        <f t="shared" si="74"/>
        <v>-</v>
      </c>
      <c r="BS52" s="27" t="str">
        <f t="shared" si="75"/>
        <v>-</v>
      </c>
      <c r="BT52" s="28" t="str">
        <f t="shared" si="76"/>
        <v>-</v>
      </c>
      <c r="BV52" s="25">
        <f t="shared" si="41"/>
        <v>13.166666666666666</v>
      </c>
      <c r="BW52" s="304" t="e">
        <f t="shared" si="42"/>
        <v>#N/A</v>
      </c>
      <c r="BX52" s="306">
        <f t="shared" si="46"/>
        <v>60</v>
      </c>
      <c r="BZ52" s="26">
        <f t="shared" si="77"/>
        <v>0</v>
      </c>
      <c r="CA52" s="27">
        <f t="shared" si="78"/>
        <v>0</v>
      </c>
      <c r="CB52" s="27">
        <f t="shared" si="79"/>
        <v>0</v>
      </c>
      <c r="CC52" s="27">
        <f t="shared" si="80"/>
        <v>0</v>
      </c>
      <c r="CD52" s="27">
        <f t="shared" si="81"/>
        <v>0</v>
      </c>
      <c r="CE52" s="27">
        <f t="shared" si="82"/>
        <v>0</v>
      </c>
      <c r="CF52" s="28">
        <f t="shared" si="83"/>
        <v>0</v>
      </c>
      <c r="CI52" s="26">
        <f t="shared" si="43"/>
        <v>18.5</v>
      </c>
      <c r="CJ52" s="27">
        <f t="shared" si="47"/>
        <v>31.8</v>
      </c>
      <c r="CK52" s="27">
        <f t="shared" si="48"/>
        <v>12.6</v>
      </c>
      <c r="CL52" s="27">
        <f t="shared" si="49"/>
        <v>12.1</v>
      </c>
      <c r="CM52" s="27">
        <f t="shared" si="50"/>
        <v>7.8</v>
      </c>
      <c r="CN52" s="27" t="str">
        <f t="shared" si="51"/>
        <v/>
      </c>
      <c r="CO52" s="28">
        <f t="shared" si="52"/>
        <v>12.1</v>
      </c>
    </row>
    <row r="53" spans="1:93" ht="15" customHeight="1" x14ac:dyDescent="0.25">
      <c r="A53" s="463" t="s">
        <v>81</v>
      </c>
      <c r="B53" s="482">
        <v>1</v>
      </c>
      <c r="C53" s="482">
        <v>0</v>
      </c>
      <c r="D53" s="482">
        <v>0</v>
      </c>
      <c r="E53" s="482">
        <v>0</v>
      </c>
      <c r="F53" s="482">
        <v>1</v>
      </c>
      <c r="G53" s="482">
        <v>0</v>
      </c>
      <c r="H53" s="482">
        <v>0</v>
      </c>
      <c r="I53" s="482" t="s">
        <v>20</v>
      </c>
      <c r="J53" s="479" t="s">
        <v>81</v>
      </c>
      <c r="K53" s="489">
        <v>1</v>
      </c>
      <c r="L53" s="482">
        <v>0</v>
      </c>
      <c r="M53" s="482">
        <v>0</v>
      </c>
      <c r="N53" s="482">
        <v>0</v>
      </c>
      <c r="O53" s="482">
        <v>0</v>
      </c>
      <c r="P53" s="482">
        <v>0</v>
      </c>
      <c r="Q53" s="482">
        <v>0</v>
      </c>
      <c r="R53" s="482">
        <v>0</v>
      </c>
      <c r="S53" s="482">
        <v>0</v>
      </c>
      <c r="T53" s="482">
        <v>0</v>
      </c>
      <c r="U53" s="482">
        <v>0</v>
      </c>
      <c r="V53" s="482">
        <v>0</v>
      </c>
      <c r="W53" s="482">
        <v>0</v>
      </c>
      <c r="X53" s="482">
        <v>0</v>
      </c>
      <c r="Y53" s="490">
        <v>9.4</v>
      </c>
      <c r="Z53" s="490" t="s">
        <v>418</v>
      </c>
      <c r="AA53" s="482">
        <v>0</v>
      </c>
      <c r="AB53" s="490">
        <v>0</v>
      </c>
      <c r="AC53" s="482">
        <v>0</v>
      </c>
      <c r="AD53" s="490">
        <v>0</v>
      </c>
      <c r="AE53" s="482">
        <v>0</v>
      </c>
      <c r="AF53" s="491">
        <v>0</v>
      </c>
      <c r="AL53" s="292">
        <f t="shared" si="53"/>
        <v>0</v>
      </c>
      <c r="AN53" s="18">
        <f t="shared" si="39"/>
        <v>0.43750000000000022</v>
      </c>
      <c r="AO53" s="26">
        <f>SUM(C57,C164,C271,C378,C485,C592,C699)/config!$AC$13</f>
        <v>0</v>
      </c>
      <c r="AP53" s="27">
        <f>SUM(D57:E57,D164:E164,D271:E271,D378:E378,D485:E485,D592:E592,D699:E699)/config!$AC$13</f>
        <v>0.42857142857142855</v>
      </c>
      <c r="AQ53" s="27">
        <f>SUM(F57,F164,F271,F378,F485,F592,F699)/config!$AC$13</f>
        <v>0</v>
      </c>
      <c r="AR53" s="27">
        <f>SUM(G57,G164,G271,G378,G485,G592,G699)/config!$AC$13</f>
        <v>0</v>
      </c>
      <c r="AS53" s="28">
        <f>SUM(H57:H57,H164:H164,H271:H271,H378:H378,H485:H485,H592:H592,H699:H699)/config!$AC$13</f>
        <v>0</v>
      </c>
      <c r="AU53" s="18">
        <f t="shared" si="40"/>
        <v>0.43750000000000022</v>
      </c>
      <c r="AV53" s="29">
        <f t="shared" si="54"/>
        <v>1</v>
      </c>
      <c r="AW53" s="30">
        <f t="shared" si="55"/>
        <v>1</v>
      </c>
      <c r="AX53" s="30">
        <f t="shared" si="56"/>
        <v>0</v>
      </c>
      <c r="AY53" s="30">
        <f t="shared" si="57"/>
        <v>1</v>
      </c>
      <c r="AZ53" s="30">
        <f t="shared" si="58"/>
        <v>0</v>
      </c>
      <c r="BA53" s="30">
        <f t="shared" si="59"/>
        <v>0</v>
      </c>
      <c r="BB53" s="31">
        <f t="shared" si="60"/>
        <v>0</v>
      </c>
      <c r="BC53" s="8"/>
      <c r="BD53" s="18">
        <f t="shared" si="61"/>
        <v>0.43750000000000022</v>
      </c>
      <c r="BE53" s="26">
        <f t="shared" si="62"/>
        <v>12.7</v>
      </c>
      <c r="BF53" s="27">
        <f t="shared" si="63"/>
        <v>15.3</v>
      </c>
      <c r="BG53" s="27" t="str">
        <f t="shared" si="64"/>
        <v>-</v>
      </c>
      <c r="BH53" s="27">
        <f t="shared" si="65"/>
        <v>12.8</v>
      </c>
      <c r="BI53" s="27" t="str">
        <f t="shared" si="66"/>
        <v>-</v>
      </c>
      <c r="BJ53" s="27" t="str">
        <f t="shared" si="67"/>
        <v>-</v>
      </c>
      <c r="BK53" s="28" t="str">
        <f t="shared" si="68"/>
        <v>-</v>
      </c>
      <c r="BL53" s="8"/>
      <c r="BM53" s="18">
        <f t="shared" si="69"/>
        <v>0.43750000000000022</v>
      </c>
      <c r="BN53" s="26" t="str">
        <f t="shared" si="70"/>
        <v>-</v>
      </c>
      <c r="BO53" s="27" t="str">
        <f t="shared" si="71"/>
        <v>-</v>
      </c>
      <c r="BP53" s="27" t="str">
        <f t="shared" si="72"/>
        <v>-</v>
      </c>
      <c r="BQ53" s="27" t="str">
        <f t="shared" si="73"/>
        <v>-</v>
      </c>
      <c r="BR53" s="27" t="str">
        <f t="shared" si="74"/>
        <v>-</v>
      </c>
      <c r="BS53" s="27" t="str">
        <f t="shared" si="75"/>
        <v>-</v>
      </c>
      <c r="BT53" s="28" t="str">
        <f t="shared" si="76"/>
        <v>-</v>
      </c>
      <c r="BV53" s="25">
        <f t="shared" si="41"/>
        <v>13.6</v>
      </c>
      <c r="BW53" s="304" t="e">
        <f t="shared" si="42"/>
        <v>#N/A</v>
      </c>
      <c r="BX53" s="306">
        <f t="shared" si="46"/>
        <v>60</v>
      </c>
      <c r="BZ53" s="26">
        <f t="shared" si="77"/>
        <v>0</v>
      </c>
      <c r="CA53" s="27">
        <f t="shared" si="78"/>
        <v>0</v>
      </c>
      <c r="CB53" s="27">
        <f t="shared" si="79"/>
        <v>0</v>
      </c>
      <c r="CC53" s="27">
        <f t="shared" si="80"/>
        <v>0</v>
      </c>
      <c r="CD53" s="27">
        <f t="shared" si="81"/>
        <v>0</v>
      </c>
      <c r="CE53" s="27">
        <f t="shared" si="82"/>
        <v>0</v>
      </c>
      <c r="CF53" s="28">
        <f t="shared" si="83"/>
        <v>0</v>
      </c>
      <c r="CI53" s="26">
        <f t="shared" si="43"/>
        <v>12.7</v>
      </c>
      <c r="CJ53" s="27">
        <f t="shared" si="47"/>
        <v>15.3</v>
      </c>
      <c r="CK53" s="27" t="str">
        <f t="shared" si="48"/>
        <v/>
      </c>
      <c r="CL53" s="27">
        <f t="shared" si="49"/>
        <v>12.8</v>
      </c>
      <c r="CM53" s="27" t="str">
        <f t="shared" si="50"/>
        <v/>
      </c>
      <c r="CN53" s="27" t="str">
        <f t="shared" si="51"/>
        <v/>
      </c>
      <c r="CO53" s="28" t="str">
        <f t="shared" si="52"/>
        <v/>
      </c>
    </row>
    <row r="54" spans="1:93" ht="15" customHeight="1" x14ac:dyDescent="0.25">
      <c r="A54" s="463" t="s">
        <v>82</v>
      </c>
      <c r="B54" s="482">
        <v>1</v>
      </c>
      <c r="C54" s="482">
        <v>1</v>
      </c>
      <c r="D54" s="482">
        <v>0</v>
      </c>
      <c r="E54" s="482">
        <v>0</v>
      </c>
      <c r="F54" s="482">
        <v>0</v>
      </c>
      <c r="G54" s="482">
        <v>0</v>
      </c>
      <c r="H54" s="482">
        <v>0</v>
      </c>
      <c r="I54" s="482" t="s">
        <v>20</v>
      </c>
      <c r="J54" s="479" t="s">
        <v>82</v>
      </c>
      <c r="K54" s="489">
        <v>1</v>
      </c>
      <c r="L54" s="482">
        <v>0</v>
      </c>
      <c r="M54" s="482">
        <v>0</v>
      </c>
      <c r="N54" s="482">
        <v>0</v>
      </c>
      <c r="O54" s="482">
        <v>0</v>
      </c>
      <c r="P54" s="482">
        <v>0</v>
      </c>
      <c r="Q54" s="482">
        <v>0</v>
      </c>
      <c r="R54" s="482">
        <v>0</v>
      </c>
      <c r="S54" s="482">
        <v>0</v>
      </c>
      <c r="T54" s="482">
        <v>0</v>
      </c>
      <c r="U54" s="482">
        <v>0</v>
      </c>
      <c r="V54" s="482">
        <v>0</v>
      </c>
      <c r="W54" s="482">
        <v>0</v>
      </c>
      <c r="X54" s="482">
        <v>0</v>
      </c>
      <c r="Y54" s="490">
        <v>6.8</v>
      </c>
      <c r="Z54" s="490" t="s">
        <v>418</v>
      </c>
      <c r="AA54" s="482">
        <v>0</v>
      </c>
      <c r="AB54" s="490">
        <v>0</v>
      </c>
      <c r="AC54" s="482">
        <v>0</v>
      </c>
      <c r="AD54" s="490">
        <v>0</v>
      </c>
      <c r="AE54" s="482">
        <v>0</v>
      </c>
      <c r="AF54" s="491">
        <v>0</v>
      </c>
      <c r="AL54" s="292">
        <f t="shared" si="53"/>
        <v>1</v>
      </c>
      <c r="AN54" s="18">
        <f t="shared" si="39"/>
        <v>0.44791666666666691</v>
      </c>
      <c r="AO54" s="26">
        <f>SUM(C58,C165,C272,C379,C486,C593,C700)/config!$AC$13</f>
        <v>0.14285714285714285</v>
      </c>
      <c r="AP54" s="27">
        <f>SUM(D58:E58,D165:E165,D272:E272,D379:E379,D486:E486,D593:E593,D700:E700)/config!$AC$13</f>
        <v>2</v>
      </c>
      <c r="AQ54" s="27">
        <f>SUM(F58,F165,F272,F379,F486,F593,F700)/config!$AC$13</f>
        <v>0</v>
      </c>
      <c r="AR54" s="27">
        <f>SUM(G58,G165,G272,G379,G486,G593,G700)/config!$AC$13</f>
        <v>0</v>
      </c>
      <c r="AS54" s="28">
        <f>SUM(H58:H58,H165:H165,H272:H272,H379:H379,H486:H486,H593:H593,H700:H700)/config!$AC$13</f>
        <v>0</v>
      </c>
      <c r="AU54" s="18">
        <f t="shared" si="40"/>
        <v>0.44791666666666691</v>
      </c>
      <c r="AV54" s="29">
        <f t="shared" si="54"/>
        <v>3</v>
      </c>
      <c r="AW54" s="30">
        <f t="shared" si="55"/>
        <v>2</v>
      </c>
      <c r="AX54" s="30">
        <f t="shared" si="56"/>
        <v>5</v>
      </c>
      <c r="AY54" s="30">
        <f t="shared" si="57"/>
        <v>1</v>
      </c>
      <c r="AZ54" s="30">
        <f t="shared" si="58"/>
        <v>1</v>
      </c>
      <c r="BA54" s="30">
        <f t="shared" si="59"/>
        <v>1</v>
      </c>
      <c r="BB54" s="31">
        <f t="shared" si="60"/>
        <v>2</v>
      </c>
      <c r="BC54" s="8"/>
      <c r="BD54" s="18">
        <f t="shared" si="61"/>
        <v>0.44791666666666691</v>
      </c>
      <c r="BE54" s="26">
        <f t="shared" si="62"/>
        <v>12.5</v>
      </c>
      <c r="BF54" s="27">
        <f t="shared" si="63"/>
        <v>17</v>
      </c>
      <c r="BG54" s="27">
        <f t="shared" si="64"/>
        <v>13.6</v>
      </c>
      <c r="BH54" s="27">
        <f t="shared" si="65"/>
        <v>14.2</v>
      </c>
      <c r="BI54" s="27">
        <f t="shared" si="66"/>
        <v>17.7</v>
      </c>
      <c r="BJ54" s="27">
        <f t="shared" si="67"/>
        <v>18.8</v>
      </c>
      <c r="BK54" s="28">
        <f t="shared" si="68"/>
        <v>17.2</v>
      </c>
      <c r="BL54" s="8"/>
      <c r="BM54" s="18">
        <f t="shared" si="69"/>
        <v>0.44791666666666691</v>
      </c>
      <c r="BN54" s="26" t="str">
        <f t="shared" si="70"/>
        <v>-</v>
      </c>
      <c r="BO54" s="27" t="str">
        <f t="shared" si="71"/>
        <v>-</v>
      </c>
      <c r="BP54" s="27" t="str">
        <f t="shared" si="72"/>
        <v>-</v>
      </c>
      <c r="BQ54" s="27" t="str">
        <f t="shared" si="73"/>
        <v>-</v>
      </c>
      <c r="BR54" s="27" t="str">
        <f t="shared" si="74"/>
        <v>-</v>
      </c>
      <c r="BS54" s="27" t="str">
        <f t="shared" si="75"/>
        <v>-</v>
      </c>
      <c r="BT54" s="28" t="str">
        <f t="shared" si="76"/>
        <v>-</v>
      </c>
      <c r="BV54" s="25">
        <f t="shared" si="41"/>
        <v>15.857142857142858</v>
      </c>
      <c r="BW54" s="304" t="e">
        <f t="shared" si="42"/>
        <v>#N/A</v>
      </c>
      <c r="BX54" s="306">
        <f t="shared" si="46"/>
        <v>60</v>
      </c>
      <c r="BZ54" s="26">
        <f t="shared" si="77"/>
        <v>0</v>
      </c>
      <c r="CA54" s="27">
        <f t="shared" si="78"/>
        <v>0</v>
      </c>
      <c r="CB54" s="27">
        <f t="shared" si="79"/>
        <v>0</v>
      </c>
      <c r="CC54" s="27">
        <f t="shared" si="80"/>
        <v>0</v>
      </c>
      <c r="CD54" s="27">
        <f t="shared" si="81"/>
        <v>0</v>
      </c>
      <c r="CE54" s="27">
        <f t="shared" si="82"/>
        <v>0</v>
      </c>
      <c r="CF54" s="28">
        <f t="shared" si="83"/>
        <v>0</v>
      </c>
      <c r="CI54" s="26">
        <f t="shared" si="43"/>
        <v>37.5</v>
      </c>
      <c r="CJ54" s="27">
        <f t="shared" si="47"/>
        <v>34</v>
      </c>
      <c r="CK54" s="27">
        <f t="shared" si="48"/>
        <v>68</v>
      </c>
      <c r="CL54" s="27">
        <f t="shared" si="49"/>
        <v>14.2</v>
      </c>
      <c r="CM54" s="27">
        <f t="shared" si="50"/>
        <v>17.7</v>
      </c>
      <c r="CN54" s="27">
        <f t="shared" si="51"/>
        <v>18.8</v>
      </c>
      <c r="CO54" s="28">
        <f t="shared" si="52"/>
        <v>34.4</v>
      </c>
    </row>
    <row r="55" spans="1:93" ht="15" customHeight="1" x14ac:dyDescent="0.25">
      <c r="A55" s="463" t="s">
        <v>47</v>
      </c>
      <c r="B55" s="482">
        <v>1</v>
      </c>
      <c r="C55" s="482">
        <v>0</v>
      </c>
      <c r="D55" s="482">
        <v>1</v>
      </c>
      <c r="E55" s="482">
        <v>0</v>
      </c>
      <c r="F55" s="482">
        <v>0</v>
      </c>
      <c r="G55" s="482">
        <v>0</v>
      </c>
      <c r="H55" s="482">
        <v>0</v>
      </c>
      <c r="I55" s="482" t="s">
        <v>20</v>
      </c>
      <c r="J55" s="479" t="s">
        <v>47</v>
      </c>
      <c r="K55" s="489">
        <v>0</v>
      </c>
      <c r="L55" s="482">
        <v>0</v>
      </c>
      <c r="M55" s="482">
        <v>1</v>
      </c>
      <c r="N55" s="482">
        <v>0</v>
      </c>
      <c r="O55" s="482">
        <v>0</v>
      </c>
      <c r="P55" s="482">
        <v>0</v>
      </c>
      <c r="Q55" s="482">
        <v>0</v>
      </c>
      <c r="R55" s="482">
        <v>0</v>
      </c>
      <c r="S55" s="482">
        <v>0</v>
      </c>
      <c r="T55" s="482">
        <v>0</v>
      </c>
      <c r="U55" s="482">
        <v>0</v>
      </c>
      <c r="V55" s="482">
        <v>0</v>
      </c>
      <c r="W55" s="482">
        <v>0</v>
      </c>
      <c r="X55" s="482">
        <v>0</v>
      </c>
      <c r="Y55" s="490">
        <v>15.6</v>
      </c>
      <c r="Z55" s="490" t="s">
        <v>418</v>
      </c>
      <c r="AA55" s="482">
        <v>0</v>
      </c>
      <c r="AB55" s="490">
        <v>0</v>
      </c>
      <c r="AC55" s="482">
        <v>0</v>
      </c>
      <c r="AD55" s="490">
        <v>0</v>
      </c>
      <c r="AE55" s="482">
        <v>0</v>
      </c>
      <c r="AF55" s="491">
        <v>0</v>
      </c>
      <c r="AL55" s="292">
        <f t="shared" si="53"/>
        <v>0</v>
      </c>
      <c r="AN55" s="18">
        <f t="shared" si="39"/>
        <v>0.45833333333333359</v>
      </c>
      <c r="AO55" s="26">
        <f>SUM(C59,C166,C273,C380,C487,C594,C701)/config!$AC$13</f>
        <v>0</v>
      </c>
      <c r="AP55" s="27">
        <f>SUM(D59:E59,D166:E166,D273:E273,D380:E380,D487:E487,D594:E594,D701:E701)/config!$AC$13</f>
        <v>0.5714285714285714</v>
      </c>
      <c r="AQ55" s="27">
        <f>SUM(F59,F166,F273,F380,F487,F594,F701)/config!$AC$13</f>
        <v>0</v>
      </c>
      <c r="AR55" s="27">
        <f>SUM(G59,G166,G273,G380,G487,G594,G701)/config!$AC$13</f>
        <v>0</v>
      </c>
      <c r="AS55" s="28">
        <f>SUM(H59:H59,H166:H166,H273:H273,H380:H380,H487:H487,H594:H594,H701:H701)/config!$AC$13</f>
        <v>0</v>
      </c>
      <c r="AU55" s="18">
        <f t="shared" si="40"/>
        <v>0.45833333333333359</v>
      </c>
      <c r="AV55" s="29">
        <f t="shared" si="54"/>
        <v>0</v>
      </c>
      <c r="AW55" s="30">
        <f t="shared" si="55"/>
        <v>0</v>
      </c>
      <c r="AX55" s="30">
        <f t="shared" si="56"/>
        <v>1</v>
      </c>
      <c r="AY55" s="30">
        <f t="shared" si="57"/>
        <v>2</v>
      </c>
      <c r="AZ55" s="30">
        <f t="shared" si="58"/>
        <v>0</v>
      </c>
      <c r="BA55" s="30">
        <f t="shared" si="59"/>
        <v>0</v>
      </c>
      <c r="BB55" s="31">
        <f t="shared" si="60"/>
        <v>1</v>
      </c>
      <c r="BC55" s="8"/>
      <c r="BD55" s="18">
        <f t="shared" si="61"/>
        <v>0.45833333333333359</v>
      </c>
      <c r="BE55" s="26" t="str">
        <f t="shared" si="62"/>
        <v>-</v>
      </c>
      <c r="BF55" s="27" t="str">
        <f t="shared" si="63"/>
        <v>-</v>
      </c>
      <c r="BG55" s="27">
        <f t="shared" si="64"/>
        <v>11.2</v>
      </c>
      <c r="BH55" s="27">
        <f t="shared" si="65"/>
        <v>20.7</v>
      </c>
      <c r="BI55" s="27" t="str">
        <f t="shared" si="66"/>
        <v>-</v>
      </c>
      <c r="BJ55" s="27" t="str">
        <f t="shared" si="67"/>
        <v>-</v>
      </c>
      <c r="BK55" s="28">
        <f t="shared" si="68"/>
        <v>16.8</v>
      </c>
      <c r="BL55" s="8"/>
      <c r="BM55" s="18">
        <f t="shared" si="69"/>
        <v>0.45833333333333359</v>
      </c>
      <c r="BN55" s="26" t="str">
        <f t="shared" si="70"/>
        <v>-</v>
      </c>
      <c r="BO55" s="27" t="str">
        <f t="shared" si="71"/>
        <v>-</v>
      </c>
      <c r="BP55" s="27" t="str">
        <f t="shared" si="72"/>
        <v>-</v>
      </c>
      <c r="BQ55" s="27" t="str">
        <f t="shared" si="73"/>
        <v>-</v>
      </c>
      <c r="BR55" s="27" t="str">
        <f t="shared" si="74"/>
        <v>-</v>
      </c>
      <c r="BS55" s="27" t="str">
        <f t="shared" si="75"/>
        <v>-</v>
      </c>
      <c r="BT55" s="28" t="str">
        <f t="shared" si="76"/>
        <v>-</v>
      </c>
      <c r="BV55" s="25">
        <f t="shared" si="41"/>
        <v>16.233333333333334</v>
      </c>
      <c r="BW55" s="304" t="e">
        <f t="shared" si="42"/>
        <v>#N/A</v>
      </c>
      <c r="BX55" s="306">
        <f t="shared" si="46"/>
        <v>60</v>
      </c>
      <c r="BZ55" s="26">
        <f t="shared" si="77"/>
        <v>0</v>
      </c>
      <c r="CA55" s="27">
        <f t="shared" si="78"/>
        <v>0</v>
      </c>
      <c r="CB55" s="27">
        <f t="shared" si="79"/>
        <v>0</v>
      </c>
      <c r="CC55" s="27">
        <f t="shared" si="80"/>
        <v>0</v>
      </c>
      <c r="CD55" s="27">
        <f t="shared" si="81"/>
        <v>0</v>
      </c>
      <c r="CE55" s="27">
        <f t="shared" si="82"/>
        <v>0</v>
      </c>
      <c r="CF55" s="28">
        <f t="shared" si="83"/>
        <v>0</v>
      </c>
      <c r="CI55" s="26" t="str">
        <f t="shared" si="43"/>
        <v/>
      </c>
      <c r="CJ55" s="27" t="str">
        <f t="shared" si="47"/>
        <v/>
      </c>
      <c r="CK55" s="27">
        <f t="shared" si="48"/>
        <v>11.2</v>
      </c>
      <c r="CL55" s="27">
        <f t="shared" si="49"/>
        <v>41.4</v>
      </c>
      <c r="CM55" s="27" t="str">
        <f t="shared" si="50"/>
        <v/>
      </c>
      <c r="CN55" s="27" t="str">
        <f t="shared" si="51"/>
        <v/>
      </c>
      <c r="CO55" s="28">
        <f t="shared" si="52"/>
        <v>16.8</v>
      </c>
    </row>
    <row r="56" spans="1:93" ht="15" customHeight="1" x14ac:dyDescent="0.25">
      <c r="A56" s="463" t="s">
        <v>83</v>
      </c>
      <c r="B56" s="482">
        <v>1</v>
      </c>
      <c r="C56" s="482">
        <v>0</v>
      </c>
      <c r="D56" s="482">
        <v>0</v>
      </c>
      <c r="E56" s="482">
        <v>1</v>
      </c>
      <c r="F56" s="482">
        <v>0</v>
      </c>
      <c r="G56" s="482">
        <v>0</v>
      </c>
      <c r="H56" s="482">
        <v>0</v>
      </c>
      <c r="I56" s="482" t="s">
        <v>20</v>
      </c>
      <c r="J56" s="479" t="s">
        <v>83</v>
      </c>
      <c r="K56" s="489">
        <v>0</v>
      </c>
      <c r="L56" s="482">
        <v>0</v>
      </c>
      <c r="M56" s="482">
        <v>1</v>
      </c>
      <c r="N56" s="482">
        <v>0</v>
      </c>
      <c r="O56" s="482">
        <v>0</v>
      </c>
      <c r="P56" s="482">
        <v>0</v>
      </c>
      <c r="Q56" s="482">
        <v>0</v>
      </c>
      <c r="R56" s="482">
        <v>0</v>
      </c>
      <c r="S56" s="482">
        <v>0</v>
      </c>
      <c r="T56" s="482">
        <v>0</v>
      </c>
      <c r="U56" s="482">
        <v>0</v>
      </c>
      <c r="V56" s="482">
        <v>0</v>
      </c>
      <c r="W56" s="482">
        <v>0</v>
      </c>
      <c r="X56" s="482">
        <v>0</v>
      </c>
      <c r="Y56" s="490">
        <v>18.5</v>
      </c>
      <c r="Z56" s="490" t="s">
        <v>418</v>
      </c>
      <c r="AA56" s="482">
        <v>0</v>
      </c>
      <c r="AB56" s="490">
        <v>0</v>
      </c>
      <c r="AC56" s="482">
        <v>0</v>
      </c>
      <c r="AD56" s="490">
        <v>0</v>
      </c>
      <c r="AE56" s="482">
        <v>0</v>
      </c>
      <c r="AF56" s="491">
        <v>0</v>
      </c>
      <c r="AL56" s="292">
        <f t="shared" si="53"/>
        <v>0</v>
      </c>
      <c r="AN56" s="18">
        <f t="shared" si="39"/>
        <v>0.46875000000000028</v>
      </c>
      <c r="AO56" s="26">
        <f>SUM(C60,C167,C274,C381,C488,C595,C702)/config!$AC$13</f>
        <v>0</v>
      </c>
      <c r="AP56" s="27">
        <f>SUM(D60:E60,D167:E167,D274:E274,D381:E381,D488:E488,D595:E595,D702:E702)/config!$AC$13</f>
        <v>1.4285714285714286</v>
      </c>
      <c r="AQ56" s="27">
        <f>SUM(F60,F167,F274,F381,F488,F595,F702)/config!$AC$13</f>
        <v>0</v>
      </c>
      <c r="AR56" s="27">
        <f>SUM(G60,G167,G274,G381,G488,G595,G702)/config!$AC$13</f>
        <v>0</v>
      </c>
      <c r="AS56" s="28">
        <f>SUM(H60:H60,H167:H167,H274:H274,H381:H381,H488:H488,H595:H595,H702:H702)/config!$AC$13</f>
        <v>0</v>
      </c>
      <c r="AU56" s="18">
        <f t="shared" si="40"/>
        <v>0.46875000000000028</v>
      </c>
      <c r="AV56" s="29">
        <f t="shared" si="54"/>
        <v>1</v>
      </c>
      <c r="AW56" s="30">
        <f t="shared" si="55"/>
        <v>1</v>
      </c>
      <c r="AX56" s="30">
        <f t="shared" si="56"/>
        <v>2</v>
      </c>
      <c r="AY56" s="30">
        <f t="shared" si="57"/>
        <v>1</v>
      </c>
      <c r="AZ56" s="30">
        <f t="shared" si="58"/>
        <v>3</v>
      </c>
      <c r="BA56" s="30">
        <f t="shared" si="59"/>
        <v>0</v>
      </c>
      <c r="BB56" s="31">
        <f t="shared" si="60"/>
        <v>2</v>
      </c>
      <c r="BC56" s="8"/>
      <c r="BD56" s="18">
        <f t="shared" si="61"/>
        <v>0.46875000000000028</v>
      </c>
      <c r="BE56" s="26">
        <f t="shared" si="62"/>
        <v>14</v>
      </c>
      <c r="BF56" s="27">
        <f t="shared" si="63"/>
        <v>16.399999999999999</v>
      </c>
      <c r="BG56" s="27">
        <f t="shared" si="64"/>
        <v>15.3</v>
      </c>
      <c r="BH56" s="27">
        <f t="shared" si="65"/>
        <v>22.5</v>
      </c>
      <c r="BI56" s="27">
        <f t="shared" si="66"/>
        <v>14.9</v>
      </c>
      <c r="BJ56" s="27" t="str">
        <f t="shared" si="67"/>
        <v>-</v>
      </c>
      <c r="BK56" s="28">
        <f t="shared" si="68"/>
        <v>17.399999999999999</v>
      </c>
      <c r="BL56" s="8"/>
      <c r="BM56" s="18">
        <f t="shared" si="69"/>
        <v>0.46875000000000028</v>
      </c>
      <c r="BN56" s="26" t="str">
        <f t="shared" si="70"/>
        <v>-</v>
      </c>
      <c r="BO56" s="27" t="str">
        <f t="shared" si="71"/>
        <v>-</v>
      </c>
      <c r="BP56" s="27" t="str">
        <f t="shared" si="72"/>
        <v>-</v>
      </c>
      <c r="BQ56" s="27" t="str">
        <f t="shared" si="73"/>
        <v>-</v>
      </c>
      <c r="BR56" s="27" t="str">
        <f t="shared" si="74"/>
        <v>-</v>
      </c>
      <c r="BS56" s="27" t="str">
        <f t="shared" si="75"/>
        <v>-</v>
      </c>
      <c r="BT56" s="28" t="str">
        <f t="shared" si="76"/>
        <v>-</v>
      </c>
      <c r="BV56" s="25">
        <f t="shared" si="41"/>
        <v>16.75</v>
      </c>
      <c r="BW56" s="304" t="e">
        <f t="shared" si="42"/>
        <v>#N/A</v>
      </c>
      <c r="BX56" s="306">
        <f t="shared" si="46"/>
        <v>60</v>
      </c>
      <c r="BZ56" s="26">
        <f t="shared" si="77"/>
        <v>0</v>
      </c>
      <c r="CA56" s="27">
        <f t="shared" si="78"/>
        <v>0</v>
      </c>
      <c r="CB56" s="27">
        <f t="shared" si="79"/>
        <v>0</v>
      </c>
      <c r="CC56" s="27">
        <f t="shared" si="80"/>
        <v>0</v>
      </c>
      <c r="CD56" s="27">
        <f t="shared" si="81"/>
        <v>0</v>
      </c>
      <c r="CE56" s="27">
        <f t="shared" si="82"/>
        <v>0</v>
      </c>
      <c r="CF56" s="28">
        <f t="shared" si="83"/>
        <v>0</v>
      </c>
      <c r="CI56" s="26">
        <f t="shared" si="43"/>
        <v>14</v>
      </c>
      <c r="CJ56" s="27">
        <f t="shared" si="47"/>
        <v>16.399999999999999</v>
      </c>
      <c r="CK56" s="27">
        <f t="shared" si="48"/>
        <v>30.6</v>
      </c>
      <c r="CL56" s="27">
        <f t="shared" si="49"/>
        <v>22.5</v>
      </c>
      <c r="CM56" s="27">
        <f t="shared" si="50"/>
        <v>44.7</v>
      </c>
      <c r="CN56" s="27" t="str">
        <f t="shared" si="51"/>
        <v/>
      </c>
      <c r="CO56" s="28">
        <f t="shared" si="52"/>
        <v>34.799999999999997</v>
      </c>
    </row>
    <row r="57" spans="1:93" ht="15" customHeight="1" x14ac:dyDescent="0.25">
      <c r="A57" s="463" t="s">
        <v>84</v>
      </c>
      <c r="B57" s="482">
        <v>1</v>
      </c>
      <c r="C57" s="482">
        <v>0</v>
      </c>
      <c r="D57" s="482">
        <v>1</v>
      </c>
      <c r="E57" s="482">
        <v>0</v>
      </c>
      <c r="F57" s="482">
        <v>0</v>
      </c>
      <c r="G57" s="482">
        <v>0</v>
      </c>
      <c r="H57" s="482">
        <v>0</v>
      </c>
      <c r="I57" s="482" t="s">
        <v>20</v>
      </c>
      <c r="J57" s="479" t="s">
        <v>84</v>
      </c>
      <c r="K57" s="489">
        <v>0</v>
      </c>
      <c r="L57" s="482">
        <v>1</v>
      </c>
      <c r="M57" s="482">
        <v>0</v>
      </c>
      <c r="N57" s="482">
        <v>0</v>
      </c>
      <c r="O57" s="482">
        <v>0</v>
      </c>
      <c r="P57" s="482">
        <v>0</v>
      </c>
      <c r="Q57" s="482">
        <v>0</v>
      </c>
      <c r="R57" s="482">
        <v>0</v>
      </c>
      <c r="S57" s="482">
        <v>0</v>
      </c>
      <c r="T57" s="482">
        <v>0</v>
      </c>
      <c r="U57" s="482">
        <v>0</v>
      </c>
      <c r="V57" s="482">
        <v>0</v>
      </c>
      <c r="W57" s="482">
        <v>0</v>
      </c>
      <c r="X57" s="482">
        <v>0</v>
      </c>
      <c r="Y57" s="490">
        <v>12.7</v>
      </c>
      <c r="Z57" s="490" t="s">
        <v>418</v>
      </c>
      <c r="AA57" s="482">
        <v>0</v>
      </c>
      <c r="AB57" s="490">
        <v>0</v>
      </c>
      <c r="AC57" s="482">
        <v>0</v>
      </c>
      <c r="AD57" s="490">
        <v>0</v>
      </c>
      <c r="AE57" s="482">
        <v>0</v>
      </c>
      <c r="AF57" s="491">
        <v>0</v>
      </c>
      <c r="AL57" s="292">
        <f t="shared" si="53"/>
        <v>1</v>
      </c>
      <c r="AN57" s="18">
        <f t="shared" si="39"/>
        <v>0.47916666666666696</v>
      </c>
      <c r="AO57" s="26">
        <f>SUM(C61,C168,C275,C382,C489,C596,C703)/config!$AC$13</f>
        <v>0</v>
      </c>
      <c r="AP57" s="27">
        <f>SUM(D61:E61,D168:E168,D275:E275,D382:E382,D489:E489,D596:E596,D703:E703)/config!$AC$13</f>
        <v>0.7142857142857143</v>
      </c>
      <c r="AQ57" s="27">
        <f>SUM(F61,F168,F275,F382,F489,F596,F703)/config!$AC$13</f>
        <v>0.14285714285714285</v>
      </c>
      <c r="AR57" s="27">
        <f>SUM(G61,G168,G275,G382,G489,G596,G703)/config!$AC$13</f>
        <v>0</v>
      </c>
      <c r="AS57" s="28">
        <f>SUM(H61:H61,H168:H168,H275:H275,H382:H382,H489:H489,H596:H596,H703:H703)/config!$AC$13</f>
        <v>0</v>
      </c>
      <c r="AU57" s="18">
        <f t="shared" si="40"/>
        <v>0.47916666666666696</v>
      </c>
      <c r="AV57" s="29">
        <f t="shared" si="54"/>
        <v>0</v>
      </c>
      <c r="AW57" s="30">
        <f t="shared" si="55"/>
        <v>1</v>
      </c>
      <c r="AX57" s="30">
        <f t="shared" si="56"/>
        <v>1</v>
      </c>
      <c r="AY57" s="30">
        <f t="shared" si="57"/>
        <v>1</v>
      </c>
      <c r="AZ57" s="30">
        <f t="shared" si="58"/>
        <v>1</v>
      </c>
      <c r="BA57" s="30">
        <f t="shared" si="59"/>
        <v>1</v>
      </c>
      <c r="BB57" s="31">
        <f t="shared" si="60"/>
        <v>1</v>
      </c>
      <c r="BC57" s="8"/>
      <c r="BD57" s="18">
        <f t="shared" si="61"/>
        <v>0.47916666666666696</v>
      </c>
      <c r="BE57" s="26" t="str">
        <f t="shared" si="62"/>
        <v>-</v>
      </c>
      <c r="BF57" s="27">
        <f t="shared" si="63"/>
        <v>15.7</v>
      </c>
      <c r="BG57" s="27">
        <f t="shared" si="64"/>
        <v>12.8</v>
      </c>
      <c r="BH57" s="27">
        <f t="shared" si="65"/>
        <v>22.2</v>
      </c>
      <c r="BI57" s="27">
        <f t="shared" si="66"/>
        <v>22</v>
      </c>
      <c r="BJ57" s="27">
        <f t="shared" si="67"/>
        <v>21.1</v>
      </c>
      <c r="BK57" s="28">
        <f t="shared" si="68"/>
        <v>14.5</v>
      </c>
      <c r="BL57" s="8"/>
      <c r="BM57" s="18">
        <f t="shared" si="69"/>
        <v>0.47916666666666696</v>
      </c>
      <c r="BN57" s="26" t="str">
        <f t="shared" si="70"/>
        <v>-</v>
      </c>
      <c r="BO57" s="27" t="str">
        <f t="shared" si="71"/>
        <v>-</v>
      </c>
      <c r="BP57" s="27" t="str">
        <f t="shared" si="72"/>
        <v>-</v>
      </c>
      <c r="BQ57" s="27" t="str">
        <f t="shared" si="73"/>
        <v>-</v>
      </c>
      <c r="BR57" s="27" t="str">
        <f t="shared" si="74"/>
        <v>-</v>
      </c>
      <c r="BS57" s="27" t="str">
        <f t="shared" si="75"/>
        <v>-</v>
      </c>
      <c r="BT57" s="28" t="str">
        <f t="shared" si="76"/>
        <v>-</v>
      </c>
      <c r="BV57" s="25">
        <f t="shared" si="41"/>
        <v>18.05</v>
      </c>
      <c r="BW57" s="304" t="e">
        <f t="shared" si="42"/>
        <v>#N/A</v>
      </c>
      <c r="BX57" s="306">
        <f t="shared" si="46"/>
        <v>60</v>
      </c>
      <c r="BZ57" s="26">
        <f t="shared" si="77"/>
        <v>0</v>
      </c>
      <c r="CA57" s="27">
        <f t="shared" si="78"/>
        <v>0</v>
      </c>
      <c r="CB57" s="27">
        <f t="shared" si="79"/>
        <v>0</v>
      </c>
      <c r="CC57" s="27">
        <f t="shared" si="80"/>
        <v>0</v>
      </c>
      <c r="CD57" s="27">
        <f t="shared" si="81"/>
        <v>0</v>
      </c>
      <c r="CE57" s="27">
        <f t="shared" si="82"/>
        <v>0</v>
      </c>
      <c r="CF57" s="28">
        <f t="shared" si="83"/>
        <v>0</v>
      </c>
      <c r="CI57" s="26" t="str">
        <f t="shared" si="43"/>
        <v/>
      </c>
      <c r="CJ57" s="27">
        <f t="shared" si="47"/>
        <v>15.7</v>
      </c>
      <c r="CK57" s="27">
        <f t="shared" si="48"/>
        <v>12.8</v>
      </c>
      <c r="CL57" s="27">
        <f t="shared" si="49"/>
        <v>22.2</v>
      </c>
      <c r="CM57" s="27">
        <f t="shared" si="50"/>
        <v>22</v>
      </c>
      <c r="CN57" s="27">
        <f t="shared" si="51"/>
        <v>21.1</v>
      </c>
      <c r="CO57" s="28">
        <f t="shared" si="52"/>
        <v>14.5</v>
      </c>
    </row>
    <row r="58" spans="1:93" ht="15" customHeight="1" x14ac:dyDescent="0.25">
      <c r="A58" s="463" t="s">
        <v>85</v>
      </c>
      <c r="B58" s="482">
        <v>3</v>
      </c>
      <c r="C58" s="482">
        <v>0</v>
      </c>
      <c r="D58" s="482">
        <v>3</v>
      </c>
      <c r="E58" s="482">
        <v>0</v>
      </c>
      <c r="F58" s="482">
        <v>0</v>
      </c>
      <c r="G58" s="482">
        <v>0</v>
      </c>
      <c r="H58" s="482">
        <v>0</v>
      </c>
      <c r="I58" s="482" t="s">
        <v>20</v>
      </c>
      <c r="J58" s="479" t="s">
        <v>85</v>
      </c>
      <c r="K58" s="489">
        <v>0</v>
      </c>
      <c r="L58" s="482">
        <v>3</v>
      </c>
      <c r="M58" s="482">
        <v>0</v>
      </c>
      <c r="N58" s="482">
        <v>0</v>
      </c>
      <c r="O58" s="482">
        <v>0</v>
      </c>
      <c r="P58" s="482">
        <v>0</v>
      </c>
      <c r="Q58" s="482">
        <v>0</v>
      </c>
      <c r="R58" s="482">
        <v>0</v>
      </c>
      <c r="S58" s="482">
        <v>0</v>
      </c>
      <c r="T58" s="482">
        <v>0</v>
      </c>
      <c r="U58" s="482">
        <v>0</v>
      </c>
      <c r="V58" s="482">
        <v>0</v>
      </c>
      <c r="W58" s="482">
        <v>0</v>
      </c>
      <c r="X58" s="482">
        <v>0</v>
      </c>
      <c r="Y58" s="490">
        <v>12.5</v>
      </c>
      <c r="Z58" s="490" t="s">
        <v>418</v>
      </c>
      <c r="AA58" s="482">
        <v>0</v>
      </c>
      <c r="AB58" s="490">
        <v>0</v>
      </c>
      <c r="AC58" s="482">
        <v>0</v>
      </c>
      <c r="AD58" s="490">
        <v>0</v>
      </c>
      <c r="AE58" s="482">
        <v>0</v>
      </c>
      <c r="AF58" s="491">
        <v>0</v>
      </c>
      <c r="AL58" s="292">
        <f t="shared" si="53"/>
        <v>2</v>
      </c>
      <c r="AN58" s="18">
        <f t="shared" si="39"/>
        <v>0.48958333333333365</v>
      </c>
      <c r="AO58" s="26">
        <f>SUM(C62,C169,C276,C383,C490,C597,C704)/config!$AC$13</f>
        <v>0</v>
      </c>
      <c r="AP58" s="27">
        <f>SUM(D62:E62,D169:E169,D276:E276,D383:E383,D490:E490,D597:E597,D704:E704)/config!$AC$13</f>
        <v>1.4285714285714286</v>
      </c>
      <c r="AQ58" s="27">
        <f>SUM(F62,F169,F276,F383,F490,F597,F704)/config!$AC$13</f>
        <v>0</v>
      </c>
      <c r="AR58" s="27">
        <f>SUM(G62,G169,G276,G383,G490,G597,G704)/config!$AC$13</f>
        <v>0</v>
      </c>
      <c r="AS58" s="28">
        <f>SUM(H62:H62,H169:H169,H276:H276,H383:H383,H490:H490,H597:H597,H704:H704)/config!$AC$13</f>
        <v>0</v>
      </c>
      <c r="AU58" s="18">
        <f t="shared" si="40"/>
        <v>0.48958333333333365</v>
      </c>
      <c r="AV58" s="29">
        <f t="shared" si="54"/>
        <v>2</v>
      </c>
      <c r="AW58" s="30">
        <f t="shared" si="55"/>
        <v>1</v>
      </c>
      <c r="AX58" s="30">
        <f t="shared" si="56"/>
        <v>1</v>
      </c>
      <c r="AY58" s="30">
        <f t="shared" si="57"/>
        <v>3</v>
      </c>
      <c r="AZ58" s="30">
        <f t="shared" si="58"/>
        <v>1</v>
      </c>
      <c r="BA58" s="30">
        <f t="shared" si="59"/>
        <v>0</v>
      </c>
      <c r="BB58" s="31">
        <f t="shared" si="60"/>
        <v>2</v>
      </c>
      <c r="BC58" s="8"/>
      <c r="BD58" s="18">
        <f t="shared" si="61"/>
        <v>0.48958333333333365</v>
      </c>
      <c r="BE58" s="26">
        <f t="shared" si="62"/>
        <v>15.3</v>
      </c>
      <c r="BF58" s="27">
        <f t="shared" si="63"/>
        <v>15.6</v>
      </c>
      <c r="BG58" s="27">
        <f t="shared" si="64"/>
        <v>24.7</v>
      </c>
      <c r="BH58" s="27">
        <f t="shared" si="65"/>
        <v>16</v>
      </c>
      <c r="BI58" s="27">
        <f t="shared" si="66"/>
        <v>18.100000000000001</v>
      </c>
      <c r="BJ58" s="27" t="str">
        <f t="shared" si="67"/>
        <v>-</v>
      </c>
      <c r="BK58" s="28">
        <f t="shared" si="68"/>
        <v>14.7</v>
      </c>
      <c r="BL58" s="8"/>
      <c r="BM58" s="18">
        <f t="shared" si="69"/>
        <v>0.48958333333333365</v>
      </c>
      <c r="BN58" s="26" t="str">
        <f t="shared" si="70"/>
        <v>-</v>
      </c>
      <c r="BO58" s="27" t="str">
        <f t="shared" si="71"/>
        <v>-</v>
      </c>
      <c r="BP58" s="27" t="str">
        <f t="shared" si="72"/>
        <v>-</v>
      </c>
      <c r="BQ58" s="27" t="str">
        <f t="shared" si="73"/>
        <v>-</v>
      </c>
      <c r="BR58" s="27" t="str">
        <f t="shared" si="74"/>
        <v>-</v>
      </c>
      <c r="BS58" s="27" t="str">
        <f t="shared" si="75"/>
        <v>-</v>
      </c>
      <c r="BT58" s="28" t="str">
        <f t="shared" si="76"/>
        <v>-</v>
      </c>
      <c r="BV58" s="25">
        <f t="shared" si="41"/>
        <v>17.399999999999999</v>
      </c>
      <c r="BW58" s="304" t="e">
        <f t="shared" si="42"/>
        <v>#N/A</v>
      </c>
      <c r="BX58" s="306">
        <f t="shared" si="46"/>
        <v>60</v>
      </c>
      <c r="BZ58" s="26">
        <f t="shared" si="77"/>
        <v>0</v>
      </c>
      <c r="CA58" s="27">
        <f t="shared" si="78"/>
        <v>0</v>
      </c>
      <c r="CB58" s="27">
        <f t="shared" si="79"/>
        <v>0</v>
      </c>
      <c r="CC58" s="27">
        <f t="shared" si="80"/>
        <v>0</v>
      </c>
      <c r="CD58" s="27">
        <f t="shared" si="81"/>
        <v>0</v>
      </c>
      <c r="CE58" s="27">
        <f t="shared" si="82"/>
        <v>0</v>
      </c>
      <c r="CF58" s="28">
        <f t="shared" si="83"/>
        <v>0</v>
      </c>
      <c r="CI58" s="26">
        <f t="shared" si="43"/>
        <v>30.6</v>
      </c>
      <c r="CJ58" s="27">
        <f t="shared" si="47"/>
        <v>15.6</v>
      </c>
      <c r="CK58" s="27">
        <f t="shared" si="48"/>
        <v>24.7</v>
      </c>
      <c r="CL58" s="27">
        <f t="shared" si="49"/>
        <v>48</v>
      </c>
      <c r="CM58" s="27">
        <f t="shared" si="50"/>
        <v>18.100000000000001</v>
      </c>
      <c r="CN58" s="27" t="str">
        <f t="shared" si="51"/>
        <v/>
      </c>
      <c r="CO58" s="28">
        <f t="shared" si="52"/>
        <v>29.4</v>
      </c>
    </row>
    <row r="59" spans="1:93" ht="15" customHeight="1" x14ac:dyDescent="0.25">
      <c r="A59" s="463" t="s">
        <v>49</v>
      </c>
      <c r="B59" s="482">
        <v>0</v>
      </c>
      <c r="C59" s="482">
        <v>0</v>
      </c>
      <c r="D59" s="482">
        <v>0</v>
      </c>
      <c r="E59" s="482">
        <v>0</v>
      </c>
      <c r="F59" s="482">
        <v>0</v>
      </c>
      <c r="G59" s="482">
        <v>0</v>
      </c>
      <c r="H59" s="482">
        <v>0</v>
      </c>
      <c r="I59" s="482" t="s">
        <v>20</v>
      </c>
      <c r="J59" s="479" t="s">
        <v>49</v>
      </c>
      <c r="K59" s="489">
        <v>0</v>
      </c>
      <c r="L59" s="482">
        <v>0</v>
      </c>
      <c r="M59" s="482">
        <v>0</v>
      </c>
      <c r="N59" s="482">
        <v>0</v>
      </c>
      <c r="O59" s="482">
        <v>0</v>
      </c>
      <c r="P59" s="482">
        <v>0</v>
      </c>
      <c r="Q59" s="482">
        <v>0</v>
      </c>
      <c r="R59" s="482">
        <v>0</v>
      </c>
      <c r="S59" s="482">
        <v>0</v>
      </c>
      <c r="T59" s="482">
        <v>0</v>
      </c>
      <c r="U59" s="482">
        <v>0</v>
      </c>
      <c r="V59" s="482">
        <v>0</v>
      </c>
      <c r="W59" s="482">
        <v>0</v>
      </c>
      <c r="X59" s="482">
        <v>0</v>
      </c>
      <c r="Y59" s="490" t="s">
        <v>418</v>
      </c>
      <c r="Z59" s="490" t="s">
        <v>418</v>
      </c>
      <c r="AA59" s="482">
        <v>0</v>
      </c>
      <c r="AB59" s="490">
        <v>0</v>
      </c>
      <c r="AC59" s="482">
        <v>0</v>
      </c>
      <c r="AD59" s="490">
        <v>0</v>
      </c>
      <c r="AE59" s="482">
        <v>0</v>
      </c>
      <c r="AF59" s="491">
        <v>0</v>
      </c>
      <c r="AL59" s="292">
        <f t="shared" si="53"/>
        <v>0</v>
      </c>
      <c r="AN59" s="18">
        <f t="shared" si="39"/>
        <v>0.50000000000000033</v>
      </c>
      <c r="AO59" s="26">
        <f>SUM(C63,C170,C277,C384,C491,C598,C705)/config!$AC$13</f>
        <v>0</v>
      </c>
      <c r="AP59" s="27">
        <f>SUM(D63:E63,D170:E170,D277:E277,D384:E384,D491:E491,D598:E598,D705:E705)/config!$AC$13</f>
        <v>2.1428571428571428</v>
      </c>
      <c r="AQ59" s="27">
        <f>SUM(F63,F170,F277,F384,F491,F598,F705)/config!$AC$13</f>
        <v>0.14285714285714285</v>
      </c>
      <c r="AR59" s="27">
        <f>SUM(G63,G170,G277,G384,G491,G598,G705)/config!$AC$13</f>
        <v>0</v>
      </c>
      <c r="AS59" s="28">
        <f>SUM(H63:H63,H170:H170,H277:H277,H384:H384,H491:H491,H598:H598,H705:H705)/config!$AC$13</f>
        <v>0</v>
      </c>
      <c r="AU59" s="18">
        <f t="shared" si="40"/>
        <v>0.50000000000000033</v>
      </c>
      <c r="AV59" s="29">
        <f t="shared" si="54"/>
        <v>2</v>
      </c>
      <c r="AW59" s="30">
        <f t="shared" si="55"/>
        <v>1</v>
      </c>
      <c r="AX59" s="30">
        <f t="shared" si="56"/>
        <v>0</v>
      </c>
      <c r="AY59" s="30">
        <f t="shared" si="57"/>
        <v>5</v>
      </c>
      <c r="AZ59" s="30">
        <f t="shared" si="58"/>
        <v>2</v>
      </c>
      <c r="BA59" s="30">
        <f t="shared" si="59"/>
        <v>4</v>
      </c>
      <c r="BB59" s="31">
        <f t="shared" si="60"/>
        <v>2</v>
      </c>
      <c r="BC59" s="8"/>
      <c r="BD59" s="18">
        <f t="shared" si="61"/>
        <v>0.50000000000000033</v>
      </c>
      <c r="BE59" s="26">
        <f t="shared" si="62"/>
        <v>15.7</v>
      </c>
      <c r="BF59" s="27">
        <f t="shared" si="63"/>
        <v>12.3</v>
      </c>
      <c r="BG59" s="27" t="str">
        <f t="shared" si="64"/>
        <v>-</v>
      </c>
      <c r="BH59" s="27">
        <f t="shared" si="65"/>
        <v>17.100000000000001</v>
      </c>
      <c r="BI59" s="27">
        <f t="shared" si="66"/>
        <v>13.3</v>
      </c>
      <c r="BJ59" s="27">
        <f t="shared" si="67"/>
        <v>14.9</v>
      </c>
      <c r="BK59" s="28">
        <f t="shared" si="68"/>
        <v>12.7</v>
      </c>
      <c r="BL59" s="8"/>
      <c r="BM59" s="18">
        <f t="shared" si="69"/>
        <v>0.50000000000000033</v>
      </c>
      <c r="BN59" s="26" t="str">
        <f t="shared" si="70"/>
        <v>-</v>
      </c>
      <c r="BO59" s="27" t="str">
        <f t="shared" si="71"/>
        <v>-</v>
      </c>
      <c r="BP59" s="27" t="str">
        <f t="shared" si="72"/>
        <v>-</v>
      </c>
      <c r="BQ59" s="27" t="str">
        <f t="shared" si="73"/>
        <v>-</v>
      </c>
      <c r="BR59" s="27" t="str">
        <f t="shared" si="74"/>
        <v>-</v>
      </c>
      <c r="BS59" s="27" t="str">
        <f t="shared" si="75"/>
        <v>-</v>
      </c>
      <c r="BT59" s="28" t="str">
        <f t="shared" si="76"/>
        <v>-</v>
      </c>
      <c r="BV59" s="25">
        <f t="shared" si="41"/>
        <v>14.333333333333336</v>
      </c>
      <c r="BW59" s="304" t="e">
        <f t="shared" si="42"/>
        <v>#N/A</v>
      </c>
      <c r="BX59" s="306">
        <f t="shared" si="46"/>
        <v>60</v>
      </c>
      <c r="BZ59" s="26">
        <f t="shared" si="77"/>
        <v>0</v>
      </c>
      <c r="CA59" s="27">
        <f t="shared" si="78"/>
        <v>0</v>
      </c>
      <c r="CB59" s="27">
        <f t="shared" si="79"/>
        <v>0</v>
      </c>
      <c r="CC59" s="27">
        <f t="shared" si="80"/>
        <v>0</v>
      </c>
      <c r="CD59" s="27">
        <f t="shared" si="81"/>
        <v>0</v>
      </c>
      <c r="CE59" s="27">
        <f t="shared" si="82"/>
        <v>0</v>
      </c>
      <c r="CF59" s="28">
        <f t="shared" si="83"/>
        <v>0</v>
      </c>
      <c r="CI59" s="26">
        <f t="shared" si="43"/>
        <v>31.4</v>
      </c>
      <c r="CJ59" s="27">
        <f t="shared" si="47"/>
        <v>12.3</v>
      </c>
      <c r="CK59" s="27" t="str">
        <f t="shared" si="48"/>
        <v/>
      </c>
      <c r="CL59" s="27">
        <f t="shared" si="49"/>
        <v>85.5</v>
      </c>
      <c r="CM59" s="27">
        <f t="shared" si="50"/>
        <v>26.6</v>
      </c>
      <c r="CN59" s="27">
        <f t="shared" si="51"/>
        <v>59.6</v>
      </c>
      <c r="CO59" s="28">
        <f t="shared" si="52"/>
        <v>25.4</v>
      </c>
    </row>
    <row r="60" spans="1:93" ht="15" customHeight="1" x14ac:dyDescent="0.25">
      <c r="A60" s="463" t="s">
        <v>86</v>
      </c>
      <c r="B60" s="482">
        <v>1</v>
      </c>
      <c r="C60" s="482">
        <v>0</v>
      </c>
      <c r="D60" s="482">
        <v>1</v>
      </c>
      <c r="E60" s="482">
        <v>0</v>
      </c>
      <c r="F60" s="482">
        <v>0</v>
      </c>
      <c r="G60" s="482">
        <v>0</v>
      </c>
      <c r="H60" s="482">
        <v>0</v>
      </c>
      <c r="I60" s="482" t="s">
        <v>20</v>
      </c>
      <c r="J60" s="479" t="s">
        <v>86</v>
      </c>
      <c r="K60" s="489">
        <v>0</v>
      </c>
      <c r="L60" s="482">
        <v>1</v>
      </c>
      <c r="M60" s="482">
        <v>0</v>
      </c>
      <c r="N60" s="482">
        <v>0</v>
      </c>
      <c r="O60" s="482">
        <v>0</v>
      </c>
      <c r="P60" s="482">
        <v>0</v>
      </c>
      <c r="Q60" s="482">
        <v>0</v>
      </c>
      <c r="R60" s="482">
        <v>0</v>
      </c>
      <c r="S60" s="482">
        <v>0</v>
      </c>
      <c r="T60" s="482">
        <v>0</v>
      </c>
      <c r="U60" s="482">
        <v>0</v>
      </c>
      <c r="V60" s="482">
        <v>0</v>
      </c>
      <c r="W60" s="482">
        <v>0</v>
      </c>
      <c r="X60" s="482">
        <v>0</v>
      </c>
      <c r="Y60" s="490">
        <v>14</v>
      </c>
      <c r="Z60" s="490" t="s">
        <v>418</v>
      </c>
      <c r="AA60" s="482">
        <v>0</v>
      </c>
      <c r="AB60" s="490">
        <v>0</v>
      </c>
      <c r="AC60" s="482">
        <v>0</v>
      </c>
      <c r="AD60" s="490">
        <v>0</v>
      </c>
      <c r="AE60" s="482">
        <v>0</v>
      </c>
      <c r="AF60" s="491">
        <v>0</v>
      </c>
      <c r="AL60" s="292">
        <f t="shared" si="53"/>
        <v>0</v>
      </c>
      <c r="AN60" s="18">
        <f t="shared" si="39"/>
        <v>0.51041666666666696</v>
      </c>
      <c r="AO60" s="26">
        <f>SUM(C64,C171,C278,C385,C492,C599,C706)/config!$AC$13</f>
        <v>0.2857142857142857</v>
      </c>
      <c r="AP60" s="27">
        <f>SUM(D64:E64,D171:E171,D278:E278,D385:E385,D492:E492,D599:E599,D706:E706)/config!$AC$13</f>
        <v>1.8571428571428572</v>
      </c>
      <c r="AQ60" s="27">
        <f>SUM(F64,F171,F278,F385,F492,F599,F706)/config!$AC$13</f>
        <v>0.14285714285714285</v>
      </c>
      <c r="AR60" s="27">
        <f>SUM(G64,G171,G278,G385,G492,G599,G706)/config!$AC$13</f>
        <v>0</v>
      </c>
      <c r="AS60" s="28">
        <f>SUM(H64:H64,H171:H171,H278:H278,H385:H385,H492:H492,H599:H599,H706:H706)/config!$AC$13</f>
        <v>0</v>
      </c>
      <c r="AU60" s="18">
        <f t="shared" si="40"/>
        <v>0.51041666666666696</v>
      </c>
      <c r="AV60" s="29">
        <f t="shared" si="54"/>
        <v>2</v>
      </c>
      <c r="AW60" s="30">
        <f t="shared" si="55"/>
        <v>1</v>
      </c>
      <c r="AX60" s="30">
        <f t="shared" si="56"/>
        <v>4</v>
      </c>
      <c r="AY60" s="30">
        <f t="shared" si="57"/>
        <v>1</v>
      </c>
      <c r="AZ60" s="30">
        <f t="shared" si="58"/>
        <v>5</v>
      </c>
      <c r="BA60" s="30">
        <f t="shared" si="59"/>
        <v>2</v>
      </c>
      <c r="BB60" s="31">
        <f t="shared" si="60"/>
        <v>1</v>
      </c>
      <c r="BC60" s="8"/>
      <c r="BD60" s="18">
        <f t="shared" si="61"/>
        <v>0.51041666666666696</v>
      </c>
      <c r="BE60" s="26">
        <f t="shared" si="62"/>
        <v>14.3</v>
      </c>
      <c r="BF60" s="27">
        <f t="shared" si="63"/>
        <v>15.9</v>
      </c>
      <c r="BG60" s="27">
        <f t="shared" si="64"/>
        <v>15.1</v>
      </c>
      <c r="BH60" s="27">
        <f t="shared" si="65"/>
        <v>10.4</v>
      </c>
      <c r="BI60" s="27">
        <f t="shared" si="66"/>
        <v>15.5</v>
      </c>
      <c r="BJ60" s="27">
        <f t="shared" si="67"/>
        <v>15.2</v>
      </c>
      <c r="BK60" s="28">
        <f t="shared" si="68"/>
        <v>14.1</v>
      </c>
      <c r="BL60" s="8"/>
      <c r="BM60" s="18">
        <f t="shared" si="69"/>
        <v>0.51041666666666696</v>
      </c>
      <c r="BN60" s="26" t="str">
        <f t="shared" si="70"/>
        <v>-</v>
      </c>
      <c r="BO60" s="27" t="str">
        <f t="shared" si="71"/>
        <v>-</v>
      </c>
      <c r="BP60" s="27" t="str">
        <f t="shared" si="72"/>
        <v>-</v>
      </c>
      <c r="BQ60" s="27" t="str">
        <f t="shared" si="73"/>
        <v>-</v>
      </c>
      <c r="BR60" s="27" t="str">
        <f t="shared" si="74"/>
        <v>-</v>
      </c>
      <c r="BS60" s="27" t="str">
        <f t="shared" si="75"/>
        <v>-</v>
      </c>
      <c r="BT60" s="28" t="str">
        <f t="shared" si="76"/>
        <v>-</v>
      </c>
      <c r="BV60" s="25">
        <f t="shared" si="41"/>
        <v>14.357142857142858</v>
      </c>
      <c r="BW60" s="304" t="e">
        <f t="shared" si="42"/>
        <v>#N/A</v>
      </c>
      <c r="BX60" s="306">
        <f t="shared" si="46"/>
        <v>60</v>
      </c>
      <c r="BZ60" s="26">
        <f t="shared" si="77"/>
        <v>0</v>
      </c>
      <c r="CA60" s="27">
        <f t="shared" si="78"/>
        <v>0</v>
      </c>
      <c r="CB60" s="27">
        <f t="shared" si="79"/>
        <v>0</v>
      </c>
      <c r="CC60" s="27">
        <f t="shared" si="80"/>
        <v>0</v>
      </c>
      <c r="CD60" s="27">
        <f t="shared" si="81"/>
        <v>0</v>
      </c>
      <c r="CE60" s="27">
        <f t="shared" si="82"/>
        <v>0</v>
      </c>
      <c r="CF60" s="28">
        <f t="shared" si="83"/>
        <v>0</v>
      </c>
      <c r="CI60" s="26">
        <f t="shared" si="43"/>
        <v>28.6</v>
      </c>
      <c r="CJ60" s="27">
        <f t="shared" si="47"/>
        <v>15.9</v>
      </c>
      <c r="CK60" s="27">
        <f t="shared" si="48"/>
        <v>60.4</v>
      </c>
      <c r="CL60" s="27">
        <f t="shared" si="49"/>
        <v>10.4</v>
      </c>
      <c r="CM60" s="27">
        <f t="shared" si="50"/>
        <v>77.5</v>
      </c>
      <c r="CN60" s="27">
        <f t="shared" si="51"/>
        <v>30.4</v>
      </c>
      <c r="CO60" s="28">
        <f t="shared" si="52"/>
        <v>14.1</v>
      </c>
    </row>
    <row r="61" spans="1:93" ht="15" customHeight="1" x14ac:dyDescent="0.25">
      <c r="A61" s="463" t="s">
        <v>87</v>
      </c>
      <c r="B61" s="482">
        <v>0</v>
      </c>
      <c r="C61" s="482">
        <v>0</v>
      </c>
      <c r="D61" s="482">
        <v>0</v>
      </c>
      <c r="E61" s="482">
        <v>0</v>
      </c>
      <c r="F61" s="482">
        <v>0</v>
      </c>
      <c r="G61" s="482">
        <v>0</v>
      </c>
      <c r="H61" s="482">
        <v>0</v>
      </c>
      <c r="I61" s="482" t="s">
        <v>20</v>
      </c>
      <c r="J61" s="479" t="s">
        <v>87</v>
      </c>
      <c r="K61" s="489">
        <v>0</v>
      </c>
      <c r="L61" s="482">
        <v>0</v>
      </c>
      <c r="M61" s="482">
        <v>0</v>
      </c>
      <c r="N61" s="482">
        <v>0</v>
      </c>
      <c r="O61" s="482">
        <v>0</v>
      </c>
      <c r="P61" s="482">
        <v>0</v>
      </c>
      <c r="Q61" s="482">
        <v>0</v>
      </c>
      <c r="R61" s="482">
        <v>0</v>
      </c>
      <c r="S61" s="482">
        <v>0</v>
      </c>
      <c r="T61" s="482">
        <v>0</v>
      </c>
      <c r="U61" s="482">
        <v>0</v>
      </c>
      <c r="V61" s="482">
        <v>0</v>
      </c>
      <c r="W61" s="482">
        <v>0</v>
      </c>
      <c r="X61" s="482">
        <v>0</v>
      </c>
      <c r="Y61" s="490" t="s">
        <v>418</v>
      </c>
      <c r="Z61" s="490" t="s">
        <v>418</v>
      </c>
      <c r="AA61" s="482">
        <v>0</v>
      </c>
      <c r="AB61" s="490">
        <v>0</v>
      </c>
      <c r="AC61" s="482">
        <v>0</v>
      </c>
      <c r="AD61" s="490">
        <v>0</v>
      </c>
      <c r="AE61" s="482">
        <v>0</v>
      </c>
      <c r="AF61" s="491">
        <v>0</v>
      </c>
      <c r="AL61" s="292">
        <f t="shared" si="53"/>
        <v>0</v>
      </c>
      <c r="AN61" s="18">
        <f t="shared" si="39"/>
        <v>0.52083333333333359</v>
      </c>
      <c r="AO61" s="26">
        <f>SUM(C65,C172,C279,C386,C493,C600,C707)/config!$AC$13</f>
        <v>0</v>
      </c>
      <c r="AP61" s="27">
        <f>SUM(D65:E65,D172:E172,D279:E279,D386:E386,D493:E493,D600:E600,D707:E707)/config!$AC$13</f>
        <v>1.1428571428571428</v>
      </c>
      <c r="AQ61" s="27">
        <f>SUM(F65,F172,F279,F386,F493,F600,F707)/config!$AC$13</f>
        <v>0</v>
      </c>
      <c r="AR61" s="27">
        <f>SUM(G65,G172,G279,G386,G493,G600,G707)/config!$AC$13</f>
        <v>0</v>
      </c>
      <c r="AS61" s="28">
        <f>SUM(H65:H65,H172:H172,H279:H279,H386:H386,H493:H493,H600:H600,H707:H707)/config!$AC$13</f>
        <v>0</v>
      </c>
      <c r="AU61" s="18">
        <f t="shared" si="40"/>
        <v>0.52083333333333359</v>
      </c>
      <c r="AV61" s="29">
        <f t="shared" si="54"/>
        <v>4</v>
      </c>
      <c r="AW61" s="30">
        <f t="shared" si="55"/>
        <v>0</v>
      </c>
      <c r="AX61" s="30">
        <f t="shared" si="56"/>
        <v>1</v>
      </c>
      <c r="AY61" s="30">
        <f t="shared" si="57"/>
        <v>1</v>
      </c>
      <c r="AZ61" s="30">
        <f t="shared" si="58"/>
        <v>0</v>
      </c>
      <c r="BA61" s="30">
        <f t="shared" si="59"/>
        <v>1</v>
      </c>
      <c r="BB61" s="31">
        <f t="shared" si="60"/>
        <v>1</v>
      </c>
      <c r="BC61" s="8"/>
      <c r="BD61" s="18">
        <f t="shared" si="61"/>
        <v>0.52083333333333359</v>
      </c>
      <c r="BE61" s="26">
        <f t="shared" si="62"/>
        <v>15.3</v>
      </c>
      <c r="BF61" s="27" t="str">
        <f t="shared" si="63"/>
        <v>-</v>
      </c>
      <c r="BG61" s="27">
        <f t="shared" si="64"/>
        <v>19.3</v>
      </c>
      <c r="BH61" s="27">
        <f t="shared" si="65"/>
        <v>20.6</v>
      </c>
      <c r="BI61" s="27" t="str">
        <f t="shared" si="66"/>
        <v>-</v>
      </c>
      <c r="BJ61" s="27">
        <f t="shared" si="67"/>
        <v>14.3</v>
      </c>
      <c r="BK61" s="28">
        <f t="shared" si="68"/>
        <v>16.100000000000001</v>
      </c>
      <c r="BL61" s="8"/>
      <c r="BM61" s="18">
        <f t="shared" si="69"/>
        <v>0.52083333333333359</v>
      </c>
      <c r="BN61" s="26" t="str">
        <f t="shared" si="70"/>
        <v>-</v>
      </c>
      <c r="BO61" s="27" t="str">
        <f t="shared" si="71"/>
        <v>-</v>
      </c>
      <c r="BP61" s="27" t="str">
        <f t="shared" si="72"/>
        <v>-</v>
      </c>
      <c r="BQ61" s="27" t="str">
        <f t="shared" si="73"/>
        <v>-</v>
      </c>
      <c r="BR61" s="27" t="str">
        <f t="shared" si="74"/>
        <v>-</v>
      </c>
      <c r="BS61" s="27" t="str">
        <f t="shared" si="75"/>
        <v>-</v>
      </c>
      <c r="BT61" s="28" t="str">
        <f t="shared" si="76"/>
        <v>-</v>
      </c>
      <c r="BV61" s="25">
        <f t="shared" si="41"/>
        <v>17.119999999999997</v>
      </c>
      <c r="BW61" s="304" t="e">
        <f t="shared" si="42"/>
        <v>#N/A</v>
      </c>
      <c r="BX61" s="306">
        <f t="shared" si="46"/>
        <v>60</v>
      </c>
      <c r="BZ61" s="26">
        <f t="shared" si="77"/>
        <v>0</v>
      </c>
      <c r="CA61" s="27">
        <f t="shared" si="78"/>
        <v>0</v>
      </c>
      <c r="CB61" s="27">
        <f t="shared" si="79"/>
        <v>0</v>
      </c>
      <c r="CC61" s="27">
        <f t="shared" si="80"/>
        <v>0</v>
      </c>
      <c r="CD61" s="27">
        <f t="shared" si="81"/>
        <v>0</v>
      </c>
      <c r="CE61" s="27">
        <f t="shared" si="82"/>
        <v>0</v>
      </c>
      <c r="CF61" s="28">
        <f t="shared" si="83"/>
        <v>0</v>
      </c>
      <c r="CI61" s="26">
        <f t="shared" si="43"/>
        <v>61.2</v>
      </c>
      <c r="CJ61" s="27" t="str">
        <f t="shared" si="47"/>
        <v/>
      </c>
      <c r="CK61" s="27">
        <f t="shared" si="48"/>
        <v>19.3</v>
      </c>
      <c r="CL61" s="27">
        <f t="shared" si="49"/>
        <v>20.6</v>
      </c>
      <c r="CM61" s="27" t="str">
        <f t="shared" si="50"/>
        <v/>
      </c>
      <c r="CN61" s="27">
        <f t="shared" si="51"/>
        <v>14.3</v>
      </c>
      <c r="CO61" s="28">
        <f t="shared" si="52"/>
        <v>16.100000000000001</v>
      </c>
    </row>
    <row r="62" spans="1:93" ht="15" customHeight="1" x14ac:dyDescent="0.25">
      <c r="A62" s="463" t="s">
        <v>88</v>
      </c>
      <c r="B62" s="482">
        <v>2</v>
      </c>
      <c r="C62" s="482">
        <v>0</v>
      </c>
      <c r="D62" s="482">
        <v>2</v>
      </c>
      <c r="E62" s="482">
        <v>0</v>
      </c>
      <c r="F62" s="482">
        <v>0</v>
      </c>
      <c r="G62" s="482">
        <v>0</v>
      </c>
      <c r="H62" s="482">
        <v>0</v>
      </c>
      <c r="I62" s="482" t="s">
        <v>20</v>
      </c>
      <c r="J62" s="479" t="s">
        <v>88</v>
      </c>
      <c r="K62" s="489">
        <v>0</v>
      </c>
      <c r="L62" s="482">
        <v>1</v>
      </c>
      <c r="M62" s="482">
        <v>1</v>
      </c>
      <c r="N62" s="482">
        <v>0</v>
      </c>
      <c r="O62" s="482">
        <v>0</v>
      </c>
      <c r="P62" s="482">
        <v>0</v>
      </c>
      <c r="Q62" s="482">
        <v>0</v>
      </c>
      <c r="R62" s="482">
        <v>0</v>
      </c>
      <c r="S62" s="482">
        <v>0</v>
      </c>
      <c r="T62" s="482">
        <v>0</v>
      </c>
      <c r="U62" s="482">
        <v>0</v>
      </c>
      <c r="V62" s="482">
        <v>0</v>
      </c>
      <c r="W62" s="482">
        <v>0</v>
      </c>
      <c r="X62" s="482">
        <v>0</v>
      </c>
      <c r="Y62" s="490">
        <v>15.3</v>
      </c>
      <c r="Z62" s="490" t="s">
        <v>418</v>
      </c>
      <c r="AA62" s="482">
        <v>0</v>
      </c>
      <c r="AB62" s="490">
        <v>0</v>
      </c>
      <c r="AC62" s="482">
        <v>0</v>
      </c>
      <c r="AD62" s="490">
        <v>0</v>
      </c>
      <c r="AE62" s="482">
        <v>0</v>
      </c>
      <c r="AF62" s="491">
        <v>0</v>
      </c>
      <c r="AL62" s="292">
        <f t="shared" si="53"/>
        <v>2</v>
      </c>
      <c r="AN62" s="18">
        <f t="shared" si="39"/>
        <v>0.53125000000000022</v>
      </c>
      <c r="AO62" s="26">
        <f>SUM(C66,C173,C280,C387,C494,C601,C708)/config!$AC$13</f>
        <v>0</v>
      </c>
      <c r="AP62" s="27">
        <f>SUM(D66:E66,D173:E173,D280:E280,D387:E387,D494:E494,D601:E601,D708:E708)/config!$AC$13</f>
        <v>1.5714285714285714</v>
      </c>
      <c r="AQ62" s="27">
        <f>SUM(F66,F173,F280,F387,F494,F601,F708)/config!$AC$13</f>
        <v>0.2857142857142857</v>
      </c>
      <c r="AR62" s="27">
        <f>SUM(G66,G173,G280,G387,G494,G601,G708)/config!$AC$13</f>
        <v>0</v>
      </c>
      <c r="AS62" s="28">
        <f>SUM(H66:H66,H173:H173,H280:H280,H387:H387,H494:H494,H601:H601,H708:H708)/config!$AC$13</f>
        <v>0</v>
      </c>
      <c r="AU62" s="18">
        <f t="shared" si="40"/>
        <v>0.53125000000000022</v>
      </c>
      <c r="AV62" s="29">
        <f t="shared" si="54"/>
        <v>1</v>
      </c>
      <c r="AW62" s="30">
        <f t="shared" si="55"/>
        <v>2</v>
      </c>
      <c r="AX62" s="30">
        <f t="shared" si="56"/>
        <v>2</v>
      </c>
      <c r="AY62" s="30">
        <f t="shared" si="57"/>
        <v>2</v>
      </c>
      <c r="AZ62" s="30">
        <f t="shared" si="58"/>
        <v>2</v>
      </c>
      <c r="BA62" s="30">
        <f t="shared" si="59"/>
        <v>1</v>
      </c>
      <c r="BB62" s="31">
        <f t="shared" si="60"/>
        <v>3</v>
      </c>
      <c r="BC62" s="8"/>
      <c r="BD62" s="18">
        <f t="shared" si="61"/>
        <v>0.53125000000000022</v>
      </c>
      <c r="BE62" s="26">
        <f t="shared" si="62"/>
        <v>25.6</v>
      </c>
      <c r="BF62" s="27">
        <f t="shared" si="63"/>
        <v>19.600000000000001</v>
      </c>
      <c r="BG62" s="27">
        <f t="shared" si="64"/>
        <v>17.5</v>
      </c>
      <c r="BH62" s="27">
        <f t="shared" si="65"/>
        <v>16.7</v>
      </c>
      <c r="BI62" s="27">
        <f t="shared" si="66"/>
        <v>13.5</v>
      </c>
      <c r="BJ62" s="27">
        <f t="shared" si="67"/>
        <v>14</v>
      </c>
      <c r="BK62" s="28">
        <f t="shared" si="68"/>
        <v>20.6</v>
      </c>
      <c r="BL62" s="8"/>
      <c r="BM62" s="18">
        <f t="shared" si="69"/>
        <v>0.53125000000000022</v>
      </c>
      <c r="BN62" s="26" t="str">
        <f t="shared" si="70"/>
        <v>-</v>
      </c>
      <c r="BO62" s="27" t="str">
        <f t="shared" si="71"/>
        <v>-</v>
      </c>
      <c r="BP62" s="27" t="str">
        <f t="shared" si="72"/>
        <v>-</v>
      </c>
      <c r="BQ62" s="27" t="str">
        <f t="shared" si="73"/>
        <v>-</v>
      </c>
      <c r="BR62" s="27" t="str">
        <f t="shared" si="74"/>
        <v>-</v>
      </c>
      <c r="BS62" s="27" t="str">
        <f t="shared" si="75"/>
        <v>-</v>
      </c>
      <c r="BT62" s="28" t="str">
        <f t="shared" si="76"/>
        <v>-</v>
      </c>
      <c r="BV62" s="25">
        <f t="shared" si="41"/>
        <v>18.214285714285715</v>
      </c>
      <c r="BW62" s="304" t="e">
        <f t="shared" si="42"/>
        <v>#N/A</v>
      </c>
      <c r="BX62" s="306">
        <f t="shared" si="46"/>
        <v>60</v>
      </c>
      <c r="BZ62" s="26">
        <f t="shared" si="77"/>
        <v>0</v>
      </c>
      <c r="CA62" s="27">
        <f t="shared" si="78"/>
        <v>0</v>
      </c>
      <c r="CB62" s="27">
        <f t="shared" si="79"/>
        <v>0</v>
      </c>
      <c r="CC62" s="27">
        <f t="shared" si="80"/>
        <v>0</v>
      </c>
      <c r="CD62" s="27">
        <f t="shared" si="81"/>
        <v>0</v>
      </c>
      <c r="CE62" s="27">
        <f t="shared" si="82"/>
        <v>0</v>
      </c>
      <c r="CF62" s="28">
        <f t="shared" si="83"/>
        <v>0</v>
      </c>
      <c r="CI62" s="26">
        <f t="shared" si="43"/>
        <v>25.6</v>
      </c>
      <c r="CJ62" s="27">
        <f t="shared" si="47"/>
        <v>39.200000000000003</v>
      </c>
      <c r="CK62" s="27">
        <f t="shared" si="48"/>
        <v>35</v>
      </c>
      <c r="CL62" s="27">
        <f t="shared" si="49"/>
        <v>33.4</v>
      </c>
      <c r="CM62" s="27">
        <f t="shared" si="50"/>
        <v>27</v>
      </c>
      <c r="CN62" s="27">
        <f t="shared" si="51"/>
        <v>14</v>
      </c>
      <c r="CO62" s="28">
        <f t="shared" si="52"/>
        <v>61.800000000000004</v>
      </c>
    </row>
    <row r="63" spans="1:93" ht="15" customHeight="1" x14ac:dyDescent="0.25">
      <c r="A63" s="463" t="s">
        <v>50</v>
      </c>
      <c r="B63" s="482">
        <v>2</v>
      </c>
      <c r="C63" s="482">
        <v>0</v>
      </c>
      <c r="D63" s="482">
        <v>2</v>
      </c>
      <c r="E63" s="482">
        <v>0</v>
      </c>
      <c r="F63" s="482">
        <v>0</v>
      </c>
      <c r="G63" s="482">
        <v>0</v>
      </c>
      <c r="H63" s="482">
        <v>0</v>
      </c>
      <c r="I63" s="482" t="s">
        <v>20</v>
      </c>
      <c r="J63" s="479" t="s">
        <v>50</v>
      </c>
      <c r="K63" s="489">
        <v>0</v>
      </c>
      <c r="L63" s="482">
        <v>1</v>
      </c>
      <c r="M63" s="482">
        <v>1</v>
      </c>
      <c r="N63" s="482">
        <v>0</v>
      </c>
      <c r="O63" s="482">
        <v>0</v>
      </c>
      <c r="P63" s="482">
        <v>0</v>
      </c>
      <c r="Q63" s="482">
        <v>0</v>
      </c>
      <c r="R63" s="482">
        <v>0</v>
      </c>
      <c r="S63" s="482">
        <v>0</v>
      </c>
      <c r="T63" s="482">
        <v>0</v>
      </c>
      <c r="U63" s="482">
        <v>0</v>
      </c>
      <c r="V63" s="482">
        <v>0</v>
      </c>
      <c r="W63" s="482">
        <v>0</v>
      </c>
      <c r="X63" s="482">
        <v>0</v>
      </c>
      <c r="Y63" s="490">
        <v>15.7</v>
      </c>
      <c r="Z63" s="490" t="s">
        <v>418</v>
      </c>
      <c r="AA63" s="482">
        <v>0</v>
      </c>
      <c r="AB63" s="490">
        <v>0</v>
      </c>
      <c r="AC63" s="482">
        <v>0</v>
      </c>
      <c r="AD63" s="490">
        <v>0</v>
      </c>
      <c r="AE63" s="482">
        <v>0</v>
      </c>
      <c r="AF63" s="491">
        <v>0</v>
      </c>
      <c r="AL63" s="292">
        <f t="shared" si="53"/>
        <v>1</v>
      </c>
      <c r="AN63" s="18">
        <f t="shared" si="39"/>
        <v>0.54166666666666685</v>
      </c>
      <c r="AO63" s="26">
        <f>SUM(C67,C174,C281,C388,C495,C602,C709)/config!$AC$13</f>
        <v>0.14285714285714285</v>
      </c>
      <c r="AP63" s="27">
        <f>SUM(D67:E67,D174:E174,D281:E281,D388:E388,D495:E495,D602:E602,D709:E709)/config!$AC$13</f>
        <v>1.4285714285714286</v>
      </c>
      <c r="AQ63" s="27">
        <f>SUM(F67,F174,F281,F388,F495,F602,F709)/config!$AC$13</f>
        <v>0.14285714285714285</v>
      </c>
      <c r="AR63" s="27">
        <f>SUM(G67,G174,G281,G388,G495,G602,G709)/config!$AC$13</f>
        <v>0</v>
      </c>
      <c r="AS63" s="28">
        <f>SUM(H67:H67,H174:H174,H281:H281,H388:H388,H495:H495,H602:H602,H709:H709)/config!$AC$13</f>
        <v>0</v>
      </c>
      <c r="AU63" s="18">
        <f t="shared" si="40"/>
        <v>0.54166666666666685</v>
      </c>
      <c r="AV63" s="29">
        <f t="shared" si="54"/>
        <v>2</v>
      </c>
      <c r="AW63" s="30">
        <f t="shared" si="55"/>
        <v>1</v>
      </c>
      <c r="AX63" s="30">
        <f t="shared" si="56"/>
        <v>1</v>
      </c>
      <c r="AY63" s="30">
        <f t="shared" si="57"/>
        <v>2</v>
      </c>
      <c r="AZ63" s="30">
        <f t="shared" si="58"/>
        <v>4</v>
      </c>
      <c r="BA63" s="30">
        <f t="shared" si="59"/>
        <v>1</v>
      </c>
      <c r="BB63" s="31">
        <f t="shared" si="60"/>
        <v>1</v>
      </c>
      <c r="BC63" s="8"/>
      <c r="BD63" s="18">
        <f t="shared" si="61"/>
        <v>0.54166666666666685</v>
      </c>
      <c r="BE63" s="26">
        <f t="shared" si="62"/>
        <v>18.100000000000001</v>
      </c>
      <c r="BF63" s="27">
        <f t="shared" si="63"/>
        <v>18.899999999999999</v>
      </c>
      <c r="BG63" s="27">
        <f t="shared" si="64"/>
        <v>19</v>
      </c>
      <c r="BH63" s="27">
        <f t="shared" si="65"/>
        <v>11.5</v>
      </c>
      <c r="BI63" s="27">
        <f t="shared" si="66"/>
        <v>11.2</v>
      </c>
      <c r="BJ63" s="27">
        <f t="shared" si="67"/>
        <v>26.2</v>
      </c>
      <c r="BK63" s="28">
        <f t="shared" si="68"/>
        <v>21.1</v>
      </c>
      <c r="BL63" s="8"/>
      <c r="BM63" s="18">
        <f t="shared" si="69"/>
        <v>0.54166666666666685</v>
      </c>
      <c r="BN63" s="26" t="str">
        <f t="shared" si="70"/>
        <v>-</v>
      </c>
      <c r="BO63" s="27" t="str">
        <f t="shared" si="71"/>
        <v>-</v>
      </c>
      <c r="BP63" s="27" t="str">
        <f t="shared" si="72"/>
        <v>-</v>
      </c>
      <c r="BQ63" s="27" t="str">
        <f t="shared" si="73"/>
        <v>-</v>
      </c>
      <c r="BR63" s="27" t="str">
        <f t="shared" si="74"/>
        <v>-</v>
      </c>
      <c r="BS63" s="27" t="str">
        <f t="shared" si="75"/>
        <v>-</v>
      </c>
      <c r="BT63" s="28" t="str">
        <f t="shared" si="76"/>
        <v>-</v>
      </c>
      <c r="BV63" s="25">
        <f t="shared" si="41"/>
        <v>18</v>
      </c>
      <c r="BW63" s="304" t="e">
        <f t="shared" si="42"/>
        <v>#N/A</v>
      </c>
      <c r="BX63" s="306">
        <f t="shared" si="46"/>
        <v>60</v>
      </c>
      <c r="BZ63" s="26">
        <f t="shared" si="77"/>
        <v>0</v>
      </c>
      <c r="CA63" s="27">
        <f t="shared" si="78"/>
        <v>0</v>
      </c>
      <c r="CB63" s="27">
        <f t="shared" si="79"/>
        <v>0</v>
      </c>
      <c r="CC63" s="27">
        <f t="shared" si="80"/>
        <v>0</v>
      </c>
      <c r="CD63" s="27">
        <f t="shared" si="81"/>
        <v>0</v>
      </c>
      <c r="CE63" s="27">
        <f t="shared" si="82"/>
        <v>0</v>
      </c>
      <c r="CF63" s="28">
        <f t="shared" si="83"/>
        <v>0</v>
      </c>
      <c r="CI63" s="26">
        <f t="shared" si="43"/>
        <v>36.200000000000003</v>
      </c>
      <c r="CJ63" s="27">
        <f t="shared" si="47"/>
        <v>18.899999999999999</v>
      </c>
      <c r="CK63" s="27">
        <f t="shared" si="48"/>
        <v>19</v>
      </c>
      <c r="CL63" s="27">
        <f t="shared" si="49"/>
        <v>23</v>
      </c>
      <c r="CM63" s="27">
        <f t="shared" si="50"/>
        <v>44.8</v>
      </c>
      <c r="CN63" s="27">
        <f t="shared" si="51"/>
        <v>26.2</v>
      </c>
      <c r="CO63" s="28">
        <f t="shared" si="52"/>
        <v>21.1</v>
      </c>
    </row>
    <row r="64" spans="1:93" ht="15" customHeight="1" x14ac:dyDescent="0.25">
      <c r="A64" s="463" t="s">
        <v>89</v>
      </c>
      <c r="B64" s="482">
        <v>2</v>
      </c>
      <c r="C64" s="482">
        <v>0</v>
      </c>
      <c r="D64" s="482">
        <v>1</v>
      </c>
      <c r="E64" s="482">
        <v>0</v>
      </c>
      <c r="F64" s="482">
        <v>1</v>
      </c>
      <c r="G64" s="482">
        <v>0</v>
      </c>
      <c r="H64" s="482">
        <v>0</v>
      </c>
      <c r="I64" s="482" t="s">
        <v>20</v>
      </c>
      <c r="J64" s="479" t="s">
        <v>89</v>
      </c>
      <c r="K64" s="489">
        <v>0</v>
      </c>
      <c r="L64" s="482">
        <v>2</v>
      </c>
      <c r="M64" s="482">
        <v>0</v>
      </c>
      <c r="N64" s="482">
        <v>0</v>
      </c>
      <c r="O64" s="482">
        <v>0</v>
      </c>
      <c r="P64" s="482">
        <v>0</v>
      </c>
      <c r="Q64" s="482">
        <v>0</v>
      </c>
      <c r="R64" s="482">
        <v>0</v>
      </c>
      <c r="S64" s="482">
        <v>0</v>
      </c>
      <c r="T64" s="482">
        <v>0</v>
      </c>
      <c r="U64" s="482">
        <v>0</v>
      </c>
      <c r="V64" s="482">
        <v>0</v>
      </c>
      <c r="W64" s="482">
        <v>0</v>
      </c>
      <c r="X64" s="482">
        <v>0</v>
      </c>
      <c r="Y64" s="490">
        <v>14.3</v>
      </c>
      <c r="Z64" s="490" t="s">
        <v>418</v>
      </c>
      <c r="AA64" s="482">
        <v>0</v>
      </c>
      <c r="AB64" s="490">
        <v>0</v>
      </c>
      <c r="AC64" s="482">
        <v>0</v>
      </c>
      <c r="AD64" s="490">
        <v>0</v>
      </c>
      <c r="AE64" s="482">
        <v>0</v>
      </c>
      <c r="AF64" s="491">
        <v>0</v>
      </c>
      <c r="AL64" s="292">
        <f t="shared" si="53"/>
        <v>0</v>
      </c>
      <c r="AN64" s="18">
        <f t="shared" si="39"/>
        <v>0.55208333333333348</v>
      </c>
      <c r="AO64" s="26">
        <f>SUM(C68,C175,C282,C389,C496,C603,C710)/config!$AC$13</f>
        <v>0</v>
      </c>
      <c r="AP64" s="27">
        <f>SUM(D68:E68,D175:E175,D282:E282,D389:E389,D496:E496,D603:E603,D710:E710)/config!$AC$13</f>
        <v>0.7142857142857143</v>
      </c>
      <c r="AQ64" s="27">
        <f>SUM(F68,F175,F282,F389,F496,F603,F710)/config!$AC$13</f>
        <v>0.2857142857142857</v>
      </c>
      <c r="AR64" s="27">
        <f>SUM(G68,G175,G282,G389,G496,G603,G710)/config!$AC$13</f>
        <v>0</v>
      </c>
      <c r="AS64" s="28">
        <f>SUM(H68:H68,H175:H175,H282:H282,H389:H389,H496:H496,H603:H603,H710:H710)/config!$AC$13</f>
        <v>0.14285714285714285</v>
      </c>
      <c r="AU64" s="18">
        <f t="shared" si="40"/>
        <v>0.55208333333333348</v>
      </c>
      <c r="AV64" s="29">
        <f t="shared" si="54"/>
        <v>2</v>
      </c>
      <c r="AW64" s="30">
        <f t="shared" si="55"/>
        <v>3</v>
      </c>
      <c r="AX64" s="30">
        <f t="shared" si="56"/>
        <v>1</v>
      </c>
      <c r="AY64" s="30">
        <f t="shared" si="57"/>
        <v>0</v>
      </c>
      <c r="AZ64" s="30">
        <f t="shared" si="58"/>
        <v>1</v>
      </c>
      <c r="BA64" s="30">
        <f t="shared" si="59"/>
        <v>1</v>
      </c>
      <c r="BB64" s="31">
        <f t="shared" si="60"/>
        <v>0</v>
      </c>
      <c r="BC64" s="8"/>
      <c r="BD64" s="18">
        <f t="shared" si="61"/>
        <v>0.55208333333333348</v>
      </c>
      <c r="BE64" s="26">
        <f t="shared" si="62"/>
        <v>15.1</v>
      </c>
      <c r="BF64" s="27">
        <f t="shared" si="63"/>
        <v>16.8</v>
      </c>
      <c r="BG64" s="27">
        <f t="shared" si="64"/>
        <v>20.399999999999999</v>
      </c>
      <c r="BH64" s="27" t="str">
        <f t="shared" si="65"/>
        <v>-</v>
      </c>
      <c r="BI64" s="27">
        <f t="shared" si="66"/>
        <v>13.2</v>
      </c>
      <c r="BJ64" s="27">
        <f t="shared" si="67"/>
        <v>11.5</v>
      </c>
      <c r="BK64" s="28" t="str">
        <f t="shared" si="68"/>
        <v>-</v>
      </c>
      <c r="BL64" s="8"/>
      <c r="BM64" s="18">
        <f t="shared" si="69"/>
        <v>0.55208333333333348</v>
      </c>
      <c r="BN64" s="26" t="str">
        <f t="shared" si="70"/>
        <v>-</v>
      </c>
      <c r="BO64" s="27" t="str">
        <f t="shared" si="71"/>
        <v>-</v>
      </c>
      <c r="BP64" s="27" t="str">
        <f t="shared" si="72"/>
        <v>-</v>
      </c>
      <c r="BQ64" s="27" t="str">
        <f t="shared" si="73"/>
        <v>-</v>
      </c>
      <c r="BR64" s="27" t="str">
        <f t="shared" si="74"/>
        <v>-</v>
      </c>
      <c r="BS64" s="27" t="str">
        <f t="shared" si="75"/>
        <v>-</v>
      </c>
      <c r="BT64" s="28" t="str">
        <f t="shared" si="76"/>
        <v>-</v>
      </c>
      <c r="BV64" s="25">
        <f t="shared" si="41"/>
        <v>15.4</v>
      </c>
      <c r="BW64" s="304" t="e">
        <f t="shared" si="42"/>
        <v>#N/A</v>
      </c>
      <c r="BX64" s="306">
        <f t="shared" si="46"/>
        <v>60</v>
      </c>
      <c r="BZ64" s="26">
        <f t="shared" si="77"/>
        <v>0</v>
      </c>
      <c r="CA64" s="27">
        <f t="shared" si="78"/>
        <v>0</v>
      </c>
      <c r="CB64" s="27">
        <f t="shared" si="79"/>
        <v>0</v>
      </c>
      <c r="CC64" s="27">
        <f t="shared" si="80"/>
        <v>0</v>
      </c>
      <c r="CD64" s="27">
        <f t="shared" si="81"/>
        <v>0</v>
      </c>
      <c r="CE64" s="27">
        <f t="shared" si="82"/>
        <v>0</v>
      </c>
      <c r="CF64" s="28">
        <f t="shared" si="83"/>
        <v>0</v>
      </c>
      <c r="CI64" s="26">
        <f t="shared" si="43"/>
        <v>30.2</v>
      </c>
      <c r="CJ64" s="27">
        <f t="shared" si="47"/>
        <v>50.400000000000006</v>
      </c>
      <c r="CK64" s="27">
        <f t="shared" si="48"/>
        <v>20.399999999999999</v>
      </c>
      <c r="CL64" s="27" t="str">
        <f t="shared" si="49"/>
        <v/>
      </c>
      <c r="CM64" s="27">
        <f t="shared" si="50"/>
        <v>13.2</v>
      </c>
      <c r="CN64" s="27">
        <f t="shared" si="51"/>
        <v>11.5</v>
      </c>
      <c r="CO64" s="28" t="str">
        <f t="shared" si="52"/>
        <v/>
      </c>
    </row>
    <row r="65" spans="1:93" ht="15" customHeight="1" x14ac:dyDescent="0.25">
      <c r="A65" s="463" t="s">
        <v>90</v>
      </c>
      <c r="B65" s="482">
        <v>4</v>
      </c>
      <c r="C65" s="482">
        <v>0</v>
      </c>
      <c r="D65" s="482">
        <v>4</v>
      </c>
      <c r="E65" s="482">
        <v>0</v>
      </c>
      <c r="F65" s="482">
        <v>0</v>
      </c>
      <c r="G65" s="482">
        <v>0</v>
      </c>
      <c r="H65" s="482">
        <v>0</v>
      </c>
      <c r="I65" s="482" t="s">
        <v>20</v>
      </c>
      <c r="J65" s="479" t="s">
        <v>90</v>
      </c>
      <c r="K65" s="489">
        <v>0</v>
      </c>
      <c r="L65" s="482">
        <v>1</v>
      </c>
      <c r="M65" s="482">
        <v>3</v>
      </c>
      <c r="N65" s="482">
        <v>0</v>
      </c>
      <c r="O65" s="482">
        <v>0</v>
      </c>
      <c r="P65" s="482">
        <v>0</v>
      </c>
      <c r="Q65" s="482">
        <v>0</v>
      </c>
      <c r="R65" s="482">
        <v>0</v>
      </c>
      <c r="S65" s="482">
        <v>0</v>
      </c>
      <c r="T65" s="482">
        <v>0</v>
      </c>
      <c r="U65" s="482">
        <v>0</v>
      </c>
      <c r="V65" s="482">
        <v>0</v>
      </c>
      <c r="W65" s="482">
        <v>0</v>
      </c>
      <c r="X65" s="482">
        <v>0</v>
      </c>
      <c r="Y65" s="490">
        <v>15.3</v>
      </c>
      <c r="Z65" s="490" t="s">
        <v>418</v>
      </c>
      <c r="AA65" s="482">
        <v>0</v>
      </c>
      <c r="AB65" s="490">
        <v>0</v>
      </c>
      <c r="AC65" s="482">
        <v>0</v>
      </c>
      <c r="AD65" s="490">
        <v>0</v>
      </c>
      <c r="AE65" s="482">
        <v>0</v>
      </c>
      <c r="AF65" s="491">
        <v>0</v>
      </c>
      <c r="AL65" s="292">
        <f t="shared" si="53"/>
        <v>0</v>
      </c>
      <c r="AN65" s="18">
        <f t="shared" si="39"/>
        <v>0.56250000000000011</v>
      </c>
      <c r="AO65" s="26">
        <f>SUM(C69,C176,C283,C390,C497,C604,C711)/config!$AC$13</f>
        <v>0</v>
      </c>
      <c r="AP65" s="27">
        <f>SUM(D69:E69,D176:E176,D283:E283,D390:E390,D497:E497,D604:E604,D711:E711)/config!$AC$13</f>
        <v>1.5714285714285714</v>
      </c>
      <c r="AQ65" s="27">
        <f>SUM(F69,F176,F283,F390,F497,F604,F711)/config!$AC$13</f>
        <v>0</v>
      </c>
      <c r="AR65" s="27">
        <f>SUM(G69,G176,G283,G390,G497,G604,G711)/config!$AC$13</f>
        <v>0</v>
      </c>
      <c r="AS65" s="28">
        <f>SUM(H69:H69,H176:H176,H283:H283,H390:H390,H497:H497,H604:H604,H711:H711)/config!$AC$13</f>
        <v>0</v>
      </c>
      <c r="AU65" s="18">
        <f t="shared" si="40"/>
        <v>0.56250000000000011</v>
      </c>
      <c r="AV65" s="29">
        <f t="shared" si="54"/>
        <v>2</v>
      </c>
      <c r="AW65" s="30">
        <f t="shared" si="55"/>
        <v>1</v>
      </c>
      <c r="AX65" s="30">
        <f t="shared" si="56"/>
        <v>3</v>
      </c>
      <c r="AY65" s="30">
        <f t="shared" si="57"/>
        <v>0</v>
      </c>
      <c r="AZ65" s="30">
        <f t="shared" si="58"/>
        <v>2</v>
      </c>
      <c r="BA65" s="30">
        <f t="shared" si="59"/>
        <v>1</v>
      </c>
      <c r="BB65" s="31">
        <f t="shared" si="60"/>
        <v>2</v>
      </c>
      <c r="BC65" s="8"/>
      <c r="BD65" s="18">
        <f t="shared" si="61"/>
        <v>0.56250000000000011</v>
      </c>
      <c r="BE65" s="26">
        <f t="shared" si="62"/>
        <v>22.1</v>
      </c>
      <c r="BF65" s="27">
        <f t="shared" si="63"/>
        <v>22</v>
      </c>
      <c r="BG65" s="27">
        <f t="shared" si="64"/>
        <v>15.2</v>
      </c>
      <c r="BH65" s="27" t="str">
        <f t="shared" si="65"/>
        <v>-</v>
      </c>
      <c r="BI65" s="27">
        <f t="shared" si="66"/>
        <v>19.2</v>
      </c>
      <c r="BJ65" s="27">
        <f t="shared" si="67"/>
        <v>17.899999999999999</v>
      </c>
      <c r="BK65" s="28">
        <f t="shared" si="68"/>
        <v>15.9</v>
      </c>
      <c r="BL65" s="8"/>
      <c r="BM65" s="18">
        <f t="shared" si="69"/>
        <v>0.56250000000000011</v>
      </c>
      <c r="BN65" s="26" t="str">
        <f t="shared" si="70"/>
        <v>-</v>
      </c>
      <c r="BO65" s="27" t="str">
        <f t="shared" si="71"/>
        <v>-</v>
      </c>
      <c r="BP65" s="27" t="str">
        <f t="shared" si="72"/>
        <v>-</v>
      </c>
      <c r="BQ65" s="27" t="str">
        <f t="shared" si="73"/>
        <v>-</v>
      </c>
      <c r="BR65" s="27" t="str">
        <f t="shared" si="74"/>
        <v>-</v>
      </c>
      <c r="BS65" s="27" t="str">
        <f t="shared" si="75"/>
        <v>-</v>
      </c>
      <c r="BT65" s="28" t="str">
        <f t="shared" si="76"/>
        <v>-</v>
      </c>
      <c r="BV65" s="25">
        <f t="shared" si="41"/>
        <v>18.716666666666669</v>
      </c>
      <c r="BW65" s="304" t="e">
        <f t="shared" si="42"/>
        <v>#N/A</v>
      </c>
      <c r="BX65" s="306">
        <f t="shared" si="46"/>
        <v>60</v>
      </c>
      <c r="BZ65" s="26">
        <f t="shared" si="77"/>
        <v>0</v>
      </c>
      <c r="CA65" s="27">
        <f t="shared" si="78"/>
        <v>0</v>
      </c>
      <c r="CB65" s="27">
        <f t="shared" si="79"/>
        <v>0</v>
      </c>
      <c r="CC65" s="27">
        <f t="shared" si="80"/>
        <v>0</v>
      </c>
      <c r="CD65" s="27">
        <f t="shared" si="81"/>
        <v>0</v>
      </c>
      <c r="CE65" s="27">
        <f t="shared" si="82"/>
        <v>0</v>
      </c>
      <c r="CF65" s="28">
        <f t="shared" si="83"/>
        <v>0</v>
      </c>
      <c r="CI65" s="26">
        <f t="shared" si="43"/>
        <v>44.2</v>
      </c>
      <c r="CJ65" s="27">
        <f t="shared" si="47"/>
        <v>22</v>
      </c>
      <c r="CK65" s="27">
        <f t="shared" si="48"/>
        <v>45.599999999999994</v>
      </c>
      <c r="CL65" s="27" t="str">
        <f t="shared" si="49"/>
        <v/>
      </c>
      <c r="CM65" s="27">
        <f t="shared" si="50"/>
        <v>38.4</v>
      </c>
      <c r="CN65" s="27">
        <f t="shared" si="51"/>
        <v>17.899999999999999</v>
      </c>
      <c r="CO65" s="28">
        <f t="shared" si="52"/>
        <v>31.8</v>
      </c>
    </row>
    <row r="66" spans="1:93" ht="15" customHeight="1" x14ac:dyDescent="0.25">
      <c r="A66" s="463" t="s">
        <v>91</v>
      </c>
      <c r="B66" s="482">
        <v>1</v>
      </c>
      <c r="C66" s="482">
        <v>0</v>
      </c>
      <c r="D66" s="482">
        <v>0</v>
      </c>
      <c r="E66" s="482">
        <v>0</v>
      </c>
      <c r="F66" s="482">
        <v>1</v>
      </c>
      <c r="G66" s="482">
        <v>0</v>
      </c>
      <c r="H66" s="482">
        <v>0</v>
      </c>
      <c r="I66" s="482" t="s">
        <v>20</v>
      </c>
      <c r="J66" s="479" t="s">
        <v>91</v>
      </c>
      <c r="K66" s="489">
        <v>0</v>
      </c>
      <c r="L66" s="482">
        <v>0</v>
      </c>
      <c r="M66" s="482">
        <v>0</v>
      </c>
      <c r="N66" s="482">
        <v>0</v>
      </c>
      <c r="O66" s="482">
        <v>1</v>
      </c>
      <c r="P66" s="482">
        <v>0</v>
      </c>
      <c r="Q66" s="482">
        <v>0</v>
      </c>
      <c r="R66" s="482">
        <v>0</v>
      </c>
      <c r="S66" s="482">
        <v>0</v>
      </c>
      <c r="T66" s="482">
        <v>0</v>
      </c>
      <c r="U66" s="482">
        <v>0</v>
      </c>
      <c r="V66" s="482">
        <v>0</v>
      </c>
      <c r="W66" s="482">
        <v>0</v>
      </c>
      <c r="X66" s="482">
        <v>0</v>
      </c>
      <c r="Y66" s="490">
        <v>25.6</v>
      </c>
      <c r="Z66" s="490" t="s">
        <v>418</v>
      </c>
      <c r="AA66" s="482">
        <v>0</v>
      </c>
      <c r="AB66" s="490">
        <v>0</v>
      </c>
      <c r="AC66" s="482">
        <v>0</v>
      </c>
      <c r="AD66" s="490">
        <v>0</v>
      </c>
      <c r="AE66" s="482">
        <v>0</v>
      </c>
      <c r="AF66" s="491">
        <v>0</v>
      </c>
      <c r="AL66" s="292">
        <f t="shared" si="53"/>
        <v>0</v>
      </c>
      <c r="AN66" s="18">
        <f t="shared" si="39"/>
        <v>0.57291666666666674</v>
      </c>
      <c r="AO66" s="26">
        <f>SUM(C70,C177,C284,C391,C498,C605,C712)/config!$AC$13</f>
        <v>0</v>
      </c>
      <c r="AP66" s="27">
        <f>SUM(D70:E70,D177:E177,D284:E284,D391:E391,D498:E498,D605:E605,D712:E712)/config!$AC$13</f>
        <v>1.1428571428571428</v>
      </c>
      <c r="AQ66" s="27">
        <f>SUM(F70,F177,F284,F391,F498,F605,F712)/config!$AC$13</f>
        <v>0.14285714285714285</v>
      </c>
      <c r="AR66" s="27">
        <f>SUM(G70,G177,G284,G391,G498,G605,G712)/config!$AC$13</f>
        <v>0</v>
      </c>
      <c r="AS66" s="28">
        <f>SUM(H70:H70,H177:H177,H284:H284,H391:H391,H498:H498,H605:H605,H712:H712)/config!$AC$13</f>
        <v>0</v>
      </c>
      <c r="AU66" s="18">
        <f t="shared" si="40"/>
        <v>0.57291666666666674</v>
      </c>
      <c r="AV66" s="29">
        <f t="shared" si="54"/>
        <v>0</v>
      </c>
      <c r="AW66" s="30">
        <f t="shared" si="55"/>
        <v>1</v>
      </c>
      <c r="AX66" s="30">
        <f t="shared" si="56"/>
        <v>0</v>
      </c>
      <c r="AY66" s="30">
        <f t="shared" si="57"/>
        <v>0</v>
      </c>
      <c r="AZ66" s="30">
        <f t="shared" si="58"/>
        <v>3</v>
      </c>
      <c r="BA66" s="30">
        <f t="shared" si="59"/>
        <v>2</v>
      </c>
      <c r="BB66" s="31">
        <f t="shared" si="60"/>
        <v>3</v>
      </c>
      <c r="BC66" s="8"/>
      <c r="BD66" s="18">
        <f t="shared" si="61"/>
        <v>0.57291666666666674</v>
      </c>
      <c r="BE66" s="26" t="str">
        <f t="shared" si="62"/>
        <v>-</v>
      </c>
      <c r="BF66" s="27">
        <f t="shared" si="63"/>
        <v>21.1</v>
      </c>
      <c r="BG66" s="27" t="str">
        <f t="shared" si="64"/>
        <v>-</v>
      </c>
      <c r="BH66" s="27" t="str">
        <f t="shared" si="65"/>
        <v>-</v>
      </c>
      <c r="BI66" s="27">
        <f t="shared" si="66"/>
        <v>20</v>
      </c>
      <c r="BJ66" s="27">
        <f t="shared" si="67"/>
        <v>12.4</v>
      </c>
      <c r="BK66" s="28">
        <f t="shared" si="68"/>
        <v>18.3</v>
      </c>
      <c r="BL66" s="8"/>
      <c r="BM66" s="18">
        <f t="shared" si="69"/>
        <v>0.57291666666666674</v>
      </c>
      <c r="BN66" s="26" t="str">
        <f t="shared" si="70"/>
        <v>-</v>
      </c>
      <c r="BO66" s="27" t="str">
        <f t="shared" si="71"/>
        <v>-</v>
      </c>
      <c r="BP66" s="27" t="str">
        <f t="shared" si="72"/>
        <v>-</v>
      </c>
      <c r="BQ66" s="27" t="str">
        <f t="shared" si="73"/>
        <v>-</v>
      </c>
      <c r="BR66" s="27" t="str">
        <f t="shared" si="74"/>
        <v>-</v>
      </c>
      <c r="BS66" s="27" t="str">
        <f t="shared" si="75"/>
        <v>-</v>
      </c>
      <c r="BT66" s="28" t="str">
        <f t="shared" si="76"/>
        <v>-</v>
      </c>
      <c r="BV66" s="25">
        <f t="shared" si="41"/>
        <v>17.95</v>
      </c>
      <c r="BW66" s="304" t="e">
        <f t="shared" si="42"/>
        <v>#N/A</v>
      </c>
      <c r="BX66" s="306">
        <f t="shared" si="46"/>
        <v>60</v>
      </c>
      <c r="BZ66" s="26">
        <f t="shared" si="77"/>
        <v>0</v>
      </c>
      <c r="CA66" s="27">
        <f t="shared" si="78"/>
        <v>0</v>
      </c>
      <c r="CB66" s="27">
        <f t="shared" si="79"/>
        <v>0</v>
      </c>
      <c r="CC66" s="27">
        <f t="shared" si="80"/>
        <v>0</v>
      </c>
      <c r="CD66" s="27">
        <f t="shared" si="81"/>
        <v>0</v>
      </c>
      <c r="CE66" s="27">
        <f t="shared" si="82"/>
        <v>0</v>
      </c>
      <c r="CF66" s="28">
        <f t="shared" si="83"/>
        <v>0</v>
      </c>
      <c r="CI66" s="26" t="str">
        <f t="shared" si="43"/>
        <v/>
      </c>
      <c r="CJ66" s="27">
        <f t="shared" si="47"/>
        <v>21.1</v>
      </c>
      <c r="CK66" s="27" t="str">
        <f t="shared" si="48"/>
        <v/>
      </c>
      <c r="CL66" s="27" t="str">
        <f t="shared" si="49"/>
        <v/>
      </c>
      <c r="CM66" s="27">
        <f t="shared" si="50"/>
        <v>60</v>
      </c>
      <c r="CN66" s="27">
        <f t="shared" si="51"/>
        <v>24.8</v>
      </c>
      <c r="CO66" s="28">
        <f t="shared" si="52"/>
        <v>54.900000000000006</v>
      </c>
    </row>
    <row r="67" spans="1:93" ht="15" customHeight="1" x14ac:dyDescent="0.25">
      <c r="A67" s="463" t="s">
        <v>52</v>
      </c>
      <c r="B67" s="482">
        <v>2</v>
      </c>
      <c r="C67" s="482">
        <v>0</v>
      </c>
      <c r="D67" s="482">
        <v>2</v>
      </c>
      <c r="E67" s="482">
        <v>0</v>
      </c>
      <c r="F67" s="482">
        <v>0</v>
      </c>
      <c r="G67" s="482">
        <v>0</v>
      </c>
      <c r="H67" s="482">
        <v>0</v>
      </c>
      <c r="I67" s="482" t="s">
        <v>20</v>
      </c>
      <c r="J67" s="479" t="s">
        <v>52</v>
      </c>
      <c r="K67" s="489">
        <v>0</v>
      </c>
      <c r="L67" s="482">
        <v>0</v>
      </c>
      <c r="M67" s="482">
        <v>1</v>
      </c>
      <c r="N67" s="482">
        <v>1</v>
      </c>
      <c r="O67" s="482">
        <v>0</v>
      </c>
      <c r="P67" s="482">
        <v>0</v>
      </c>
      <c r="Q67" s="482">
        <v>0</v>
      </c>
      <c r="R67" s="482">
        <v>0</v>
      </c>
      <c r="S67" s="482">
        <v>0</v>
      </c>
      <c r="T67" s="482">
        <v>0</v>
      </c>
      <c r="U67" s="482">
        <v>0</v>
      </c>
      <c r="V67" s="482">
        <v>0</v>
      </c>
      <c r="W67" s="482">
        <v>0</v>
      </c>
      <c r="X67" s="482">
        <v>0</v>
      </c>
      <c r="Y67" s="490">
        <v>18.100000000000001</v>
      </c>
      <c r="Z67" s="490" t="s">
        <v>418</v>
      </c>
      <c r="AA67" s="482">
        <v>0</v>
      </c>
      <c r="AB67" s="490">
        <v>0</v>
      </c>
      <c r="AC67" s="482">
        <v>0</v>
      </c>
      <c r="AD67" s="490">
        <v>0</v>
      </c>
      <c r="AE67" s="482">
        <v>0</v>
      </c>
      <c r="AF67" s="491">
        <v>0</v>
      </c>
      <c r="AL67" s="292">
        <f t="shared" si="53"/>
        <v>1</v>
      </c>
      <c r="AN67" s="18">
        <f t="shared" si="39"/>
        <v>0.58333333333333337</v>
      </c>
      <c r="AO67" s="26">
        <f>SUM(C71,C178,C285,C392,C499,C606,C713)/config!$AC$13</f>
        <v>0</v>
      </c>
      <c r="AP67" s="27">
        <f>SUM(D71:E71,D178:E178,D285:E285,D392:E392,D499:E499,D606:E606,D713:E713)/config!$AC$13</f>
        <v>1</v>
      </c>
      <c r="AQ67" s="27">
        <f>SUM(F71,F178,F285,F392,F499,F606,F713)/config!$AC$13</f>
        <v>0</v>
      </c>
      <c r="AR67" s="27">
        <f>SUM(G71,G178,G285,G392,G499,G606,G713)/config!$AC$13</f>
        <v>0</v>
      </c>
      <c r="AS67" s="28">
        <f>SUM(H71:H71,H178:H178,H285:H285,H392:H392,H499:H499,H606:H606,H713:H713)/config!$AC$13</f>
        <v>0</v>
      </c>
      <c r="AU67" s="18">
        <f t="shared" si="40"/>
        <v>0.58333333333333337</v>
      </c>
      <c r="AV67" s="29">
        <f t="shared" si="54"/>
        <v>0</v>
      </c>
      <c r="AW67" s="30">
        <f t="shared" si="55"/>
        <v>0</v>
      </c>
      <c r="AX67" s="30">
        <f t="shared" si="56"/>
        <v>0</v>
      </c>
      <c r="AY67" s="30">
        <f t="shared" si="57"/>
        <v>3</v>
      </c>
      <c r="AZ67" s="30">
        <f t="shared" si="58"/>
        <v>3</v>
      </c>
      <c r="BA67" s="30">
        <f t="shared" si="59"/>
        <v>0</v>
      </c>
      <c r="BB67" s="31">
        <f t="shared" si="60"/>
        <v>1</v>
      </c>
      <c r="BC67" s="8"/>
      <c r="BD67" s="18">
        <f t="shared" si="61"/>
        <v>0.58333333333333337</v>
      </c>
      <c r="BE67" s="26" t="str">
        <f t="shared" si="62"/>
        <v>-</v>
      </c>
      <c r="BF67" s="27" t="str">
        <f t="shared" si="63"/>
        <v>-</v>
      </c>
      <c r="BG67" s="27" t="str">
        <f t="shared" si="64"/>
        <v>-</v>
      </c>
      <c r="BH67" s="27">
        <f t="shared" si="65"/>
        <v>20.7</v>
      </c>
      <c r="BI67" s="27">
        <f t="shared" si="66"/>
        <v>16.8</v>
      </c>
      <c r="BJ67" s="27" t="str">
        <f t="shared" si="67"/>
        <v>-</v>
      </c>
      <c r="BK67" s="28">
        <f t="shared" si="68"/>
        <v>14.9</v>
      </c>
      <c r="BL67" s="8"/>
      <c r="BM67" s="18">
        <f t="shared" si="69"/>
        <v>0.58333333333333337</v>
      </c>
      <c r="BN67" s="26" t="str">
        <f t="shared" si="70"/>
        <v>-</v>
      </c>
      <c r="BO67" s="27" t="str">
        <f t="shared" si="71"/>
        <v>-</v>
      </c>
      <c r="BP67" s="27" t="str">
        <f t="shared" si="72"/>
        <v>-</v>
      </c>
      <c r="BQ67" s="27" t="str">
        <f t="shared" si="73"/>
        <v>-</v>
      </c>
      <c r="BR67" s="27" t="str">
        <f t="shared" si="74"/>
        <v>-</v>
      </c>
      <c r="BS67" s="27" t="str">
        <f t="shared" si="75"/>
        <v>-</v>
      </c>
      <c r="BT67" s="28" t="str">
        <f t="shared" si="76"/>
        <v>-</v>
      </c>
      <c r="BV67" s="25">
        <f t="shared" si="41"/>
        <v>17.466666666666665</v>
      </c>
      <c r="BW67" s="304" t="e">
        <f t="shared" si="42"/>
        <v>#N/A</v>
      </c>
      <c r="BX67" s="306">
        <f t="shared" si="46"/>
        <v>60</v>
      </c>
      <c r="BZ67" s="26">
        <f t="shared" si="77"/>
        <v>0</v>
      </c>
      <c r="CA67" s="27">
        <f t="shared" si="78"/>
        <v>0</v>
      </c>
      <c r="CB67" s="27">
        <f t="shared" si="79"/>
        <v>0</v>
      </c>
      <c r="CC67" s="27">
        <f t="shared" si="80"/>
        <v>0</v>
      </c>
      <c r="CD67" s="27">
        <f t="shared" si="81"/>
        <v>0</v>
      </c>
      <c r="CE67" s="27">
        <f t="shared" si="82"/>
        <v>0</v>
      </c>
      <c r="CF67" s="28">
        <f t="shared" si="83"/>
        <v>0</v>
      </c>
      <c r="CI67" s="26" t="str">
        <f t="shared" si="43"/>
        <v/>
      </c>
      <c r="CJ67" s="27" t="str">
        <f t="shared" si="47"/>
        <v/>
      </c>
      <c r="CK67" s="27" t="str">
        <f t="shared" si="48"/>
        <v/>
      </c>
      <c r="CL67" s="27">
        <f t="shared" si="49"/>
        <v>62.099999999999994</v>
      </c>
      <c r="CM67" s="27">
        <f t="shared" si="50"/>
        <v>50.400000000000006</v>
      </c>
      <c r="CN67" s="27" t="str">
        <f t="shared" si="51"/>
        <v/>
      </c>
      <c r="CO67" s="28">
        <f t="shared" si="52"/>
        <v>14.9</v>
      </c>
    </row>
    <row r="68" spans="1:93" ht="15" customHeight="1" x14ac:dyDescent="0.25">
      <c r="A68" s="463" t="s">
        <v>92</v>
      </c>
      <c r="B68" s="482">
        <v>2</v>
      </c>
      <c r="C68" s="482">
        <v>0</v>
      </c>
      <c r="D68" s="482">
        <v>1</v>
      </c>
      <c r="E68" s="482">
        <v>0</v>
      </c>
      <c r="F68" s="482">
        <v>0</v>
      </c>
      <c r="G68" s="482">
        <v>0</v>
      </c>
      <c r="H68" s="482">
        <v>1</v>
      </c>
      <c r="I68" s="482" t="s">
        <v>20</v>
      </c>
      <c r="J68" s="479" t="s">
        <v>92</v>
      </c>
      <c r="K68" s="489">
        <v>1</v>
      </c>
      <c r="L68" s="482">
        <v>0</v>
      </c>
      <c r="M68" s="482">
        <v>0</v>
      </c>
      <c r="N68" s="482">
        <v>1</v>
      </c>
      <c r="O68" s="482">
        <v>0</v>
      </c>
      <c r="P68" s="482">
        <v>0</v>
      </c>
      <c r="Q68" s="482">
        <v>0</v>
      </c>
      <c r="R68" s="482">
        <v>0</v>
      </c>
      <c r="S68" s="482">
        <v>0</v>
      </c>
      <c r="T68" s="482">
        <v>0</v>
      </c>
      <c r="U68" s="482">
        <v>0</v>
      </c>
      <c r="V68" s="482">
        <v>0</v>
      </c>
      <c r="W68" s="482">
        <v>0</v>
      </c>
      <c r="X68" s="482">
        <v>0</v>
      </c>
      <c r="Y68" s="490">
        <v>15.1</v>
      </c>
      <c r="Z68" s="490" t="s">
        <v>418</v>
      </c>
      <c r="AA68" s="482">
        <v>0</v>
      </c>
      <c r="AB68" s="490">
        <v>0</v>
      </c>
      <c r="AC68" s="482">
        <v>0</v>
      </c>
      <c r="AD68" s="490">
        <v>0</v>
      </c>
      <c r="AE68" s="482">
        <v>0</v>
      </c>
      <c r="AF68" s="491">
        <v>0</v>
      </c>
      <c r="AL68" s="292">
        <f t="shared" si="53"/>
        <v>4</v>
      </c>
      <c r="AN68" s="18">
        <f t="shared" si="39"/>
        <v>0.59375</v>
      </c>
      <c r="AO68" s="26">
        <f>SUM(C72,C179,C286,C393,C500,C607,C714)/config!$AC$13</f>
        <v>0</v>
      </c>
      <c r="AP68" s="27">
        <f>SUM(D72:E72,D179:E179,D286:E286,D393:E393,D500:E500,D607:E607,D714:E714)/config!$AC$13</f>
        <v>2</v>
      </c>
      <c r="AQ68" s="27">
        <f>SUM(F72,F179,F286,F393,F500,F607,F714)/config!$AC$13</f>
        <v>0.14285714285714285</v>
      </c>
      <c r="AR68" s="27">
        <f>SUM(G72,G179,G286,G393,G500,G607,G714)/config!$AC$13</f>
        <v>0</v>
      </c>
      <c r="AS68" s="28">
        <f>SUM(H72:H72,H179:H179,H286:H286,H393:H393,H500:H500,H607:H607,H714:H714)/config!$AC$13</f>
        <v>0</v>
      </c>
      <c r="AU68" s="18">
        <f t="shared" si="40"/>
        <v>0.59375</v>
      </c>
      <c r="AV68" s="29">
        <f t="shared" si="54"/>
        <v>1</v>
      </c>
      <c r="AW68" s="30">
        <f t="shared" si="55"/>
        <v>3</v>
      </c>
      <c r="AX68" s="30">
        <f t="shared" si="56"/>
        <v>1</v>
      </c>
      <c r="AY68" s="30">
        <f t="shared" si="57"/>
        <v>3</v>
      </c>
      <c r="AZ68" s="30">
        <f t="shared" si="58"/>
        <v>2</v>
      </c>
      <c r="BA68" s="30">
        <f t="shared" si="59"/>
        <v>2</v>
      </c>
      <c r="BB68" s="31">
        <f t="shared" si="60"/>
        <v>3</v>
      </c>
      <c r="BC68" s="8"/>
      <c r="BD68" s="18">
        <f t="shared" si="61"/>
        <v>0.59375</v>
      </c>
      <c r="BE68" s="26">
        <f t="shared" si="62"/>
        <v>16.399999999999999</v>
      </c>
      <c r="BF68" s="27">
        <f t="shared" si="63"/>
        <v>16.8</v>
      </c>
      <c r="BG68" s="27">
        <f t="shared" si="64"/>
        <v>17.5</v>
      </c>
      <c r="BH68" s="27">
        <f t="shared" si="65"/>
        <v>14.7</v>
      </c>
      <c r="BI68" s="27">
        <f t="shared" si="66"/>
        <v>16.100000000000001</v>
      </c>
      <c r="BJ68" s="27">
        <f t="shared" si="67"/>
        <v>18.2</v>
      </c>
      <c r="BK68" s="28">
        <f t="shared" si="68"/>
        <v>13.8</v>
      </c>
      <c r="BL68" s="8"/>
      <c r="BM68" s="18">
        <f t="shared" si="69"/>
        <v>0.59375</v>
      </c>
      <c r="BN68" s="26" t="str">
        <f t="shared" si="70"/>
        <v>-</v>
      </c>
      <c r="BO68" s="27" t="str">
        <f t="shared" si="71"/>
        <v>-</v>
      </c>
      <c r="BP68" s="27" t="str">
        <f t="shared" si="72"/>
        <v>-</v>
      </c>
      <c r="BQ68" s="27" t="str">
        <f t="shared" si="73"/>
        <v>-</v>
      </c>
      <c r="BR68" s="27" t="str">
        <f t="shared" si="74"/>
        <v>-</v>
      </c>
      <c r="BS68" s="27" t="str">
        <f t="shared" si="75"/>
        <v>-</v>
      </c>
      <c r="BT68" s="28" t="str">
        <f t="shared" si="76"/>
        <v>-</v>
      </c>
      <c r="BV68" s="25">
        <f t="shared" si="41"/>
        <v>16.214285714285715</v>
      </c>
      <c r="BW68" s="304" t="e">
        <f t="shared" si="42"/>
        <v>#N/A</v>
      </c>
      <c r="BX68" s="306">
        <f t="shared" si="46"/>
        <v>60</v>
      </c>
      <c r="BZ68" s="26">
        <f t="shared" si="77"/>
        <v>0</v>
      </c>
      <c r="CA68" s="27">
        <f t="shared" si="78"/>
        <v>0</v>
      </c>
      <c r="CB68" s="27">
        <f t="shared" si="79"/>
        <v>0</v>
      </c>
      <c r="CC68" s="27">
        <f t="shared" si="80"/>
        <v>0</v>
      </c>
      <c r="CD68" s="27">
        <f t="shared" si="81"/>
        <v>0</v>
      </c>
      <c r="CE68" s="27">
        <f t="shared" si="82"/>
        <v>0</v>
      </c>
      <c r="CF68" s="28">
        <f t="shared" si="83"/>
        <v>0</v>
      </c>
      <c r="CI68" s="26">
        <f t="shared" si="43"/>
        <v>16.399999999999999</v>
      </c>
      <c r="CJ68" s="27">
        <f t="shared" si="47"/>
        <v>50.400000000000006</v>
      </c>
      <c r="CK68" s="27">
        <f t="shared" si="48"/>
        <v>17.5</v>
      </c>
      <c r="CL68" s="27">
        <f t="shared" si="49"/>
        <v>44.099999999999994</v>
      </c>
      <c r="CM68" s="27">
        <f t="shared" si="50"/>
        <v>32.200000000000003</v>
      </c>
      <c r="CN68" s="27">
        <f t="shared" si="51"/>
        <v>36.4</v>
      </c>
      <c r="CO68" s="28">
        <f t="shared" si="52"/>
        <v>41.400000000000006</v>
      </c>
    </row>
    <row r="69" spans="1:93" ht="15" customHeight="1" x14ac:dyDescent="0.25">
      <c r="A69" s="463" t="s">
        <v>93</v>
      </c>
      <c r="B69" s="482">
        <v>2</v>
      </c>
      <c r="C69" s="482">
        <v>0</v>
      </c>
      <c r="D69" s="482">
        <v>2</v>
      </c>
      <c r="E69" s="482">
        <v>0</v>
      </c>
      <c r="F69" s="482">
        <v>0</v>
      </c>
      <c r="G69" s="482">
        <v>0</v>
      </c>
      <c r="H69" s="482">
        <v>0</v>
      </c>
      <c r="I69" s="482" t="s">
        <v>20</v>
      </c>
      <c r="J69" s="479" t="s">
        <v>93</v>
      </c>
      <c r="K69" s="489">
        <v>0</v>
      </c>
      <c r="L69" s="482">
        <v>0</v>
      </c>
      <c r="M69" s="482">
        <v>1</v>
      </c>
      <c r="N69" s="482">
        <v>1</v>
      </c>
      <c r="O69" s="482">
        <v>0</v>
      </c>
      <c r="P69" s="482">
        <v>0</v>
      </c>
      <c r="Q69" s="482">
        <v>0</v>
      </c>
      <c r="R69" s="482">
        <v>0</v>
      </c>
      <c r="S69" s="482">
        <v>0</v>
      </c>
      <c r="T69" s="482">
        <v>0</v>
      </c>
      <c r="U69" s="482">
        <v>0</v>
      </c>
      <c r="V69" s="482">
        <v>0</v>
      </c>
      <c r="W69" s="482">
        <v>0</v>
      </c>
      <c r="X69" s="482">
        <v>0</v>
      </c>
      <c r="Y69" s="490">
        <v>22.1</v>
      </c>
      <c r="Z69" s="490" t="s">
        <v>418</v>
      </c>
      <c r="AA69" s="482">
        <v>0</v>
      </c>
      <c r="AB69" s="490">
        <v>0</v>
      </c>
      <c r="AC69" s="482">
        <v>0</v>
      </c>
      <c r="AD69" s="490">
        <v>0</v>
      </c>
      <c r="AE69" s="482">
        <v>0</v>
      </c>
      <c r="AF69" s="491">
        <v>0</v>
      </c>
      <c r="AL69" s="292">
        <f t="shared" si="53"/>
        <v>1</v>
      </c>
      <c r="AN69" s="18">
        <f t="shared" si="39"/>
        <v>0.60416666666666663</v>
      </c>
      <c r="AO69" s="26">
        <f>SUM(C73,C180,C287,C394,C501,C608,C715)/config!$AC$13</f>
        <v>0.2857142857142857</v>
      </c>
      <c r="AP69" s="27">
        <f>SUM(D73:E73,D180:E180,D287:E287,D394:E394,D501:E501,D608:E608,D715:E715)/config!$AC$13</f>
        <v>1.2857142857142858</v>
      </c>
      <c r="AQ69" s="27">
        <f>SUM(F73,F180,F287,F394,F501,F608,F715)/config!$AC$13</f>
        <v>0</v>
      </c>
      <c r="AR69" s="27">
        <f>SUM(G73,G180,G287,G394,G501,G608,G715)/config!$AC$13</f>
        <v>0</v>
      </c>
      <c r="AS69" s="28">
        <f>SUM(H73:H73,H180:H180,H287:H287,H394:H394,H501:H501,H608:H608,H715:H715)/config!$AC$13</f>
        <v>0</v>
      </c>
      <c r="AU69" s="18">
        <f t="shared" si="40"/>
        <v>0.60416666666666663</v>
      </c>
      <c r="AV69" s="29">
        <f t="shared" si="54"/>
        <v>2</v>
      </c>
      <c r="AW69" s="30">
        <f t="shared" si="55"/>
        <v>3</v>
      </c>
      <c r="AX69" s="30">
        <f t="shared" si="56"/>
        <v>2</v>
      </c>
      <c r="AY69" s="30">
        <f t="shared" si="57"/>
        <v>2</v>
      </c>
      <c r="AZ69" s="30">
        <f t="shared" si="58"/>
        <v>1</v>
      </c>
      <c r="BA69" s="30">
        <f t="shared" si="59"/>
        <v>1</v>
      </c>
      <c r="BB69" s="31">
        <f t="shared" si="60"/>
        <v>0</v>
      </c>
      <c r="BC69" s="8"/>
      <c r="BD69" s="18">
        <f t="shared" si="61"/>
        <v>0.60416666666666663</v>
      </c>
      <c r="BE69" s="26">
        <f t="shared" si="62"/>
        <v>20.9</v>
      </c>
      <c r="BF69" s="27">
        <f t="shared" si="63"/>
        <v>15.5</v>
      </c>
      <c r="BG69" s="27">
        <f t="shared" si="64"/>
        <v>16.3</v>
      </c>
      <c r="BH69" s="27">
        <f t="shared" si="65"/>
        <v>17.8</v>
      </c>
      <c r="BI69" s="27">
        <f t="shared" si="66"/>
        <v>17.100000000000001</v>
      </c>
      <c r="BJ69" s="27">
        <f t="shared" si="67"/>
        <v>17.2</v>
      </c>
      <c r="BK69" s="28" t="str">
        <f t="shared" si="68"/>
        <v>-</v>
      </c>
      <c r="BL69" s="8"/>
      <c r="BM69" s="18">
        <f t="shared" si="69"/>
        <v>0.60416666666666663</v>
      </c>
      <c r="BN69" s="26" t="str">
        <f t="shared" si="70"/>
        <v>-</v>
      </c>
      <c r="BO69" s="27" t="str">
        <f t="shared" si="71"/>
        <v>-</v>
      </c>
      <c r="BP69" s="27" t="str">
        <f t="shared" si="72"/>
        <v>-</v>
      </c>
      <c r="BQ69" s="27" t="str">
        <f t="shared" si="73"/>
        <v>-</v>
      </c>
      <c r="BR69" s="27" t="str">
        <f t="shared" si="74"/>
        <v>-</v>
      </c>
      <c r="BS69" s="27" t="str">
        <f t="shared" si="75"/>
        <v>-</v>
      </c>
      <c r="BT69" s="28" t="str">
        <f t="shared" si="76"/>
        <v>-</v>
      </c>
      <c r="BV69" s="25">
        <f t="shared" si="41"/>
        <v>17.466666666666665</v>
      </c>
      <c r="BW69" s="304" t="e">
        <f t="shared" si="42"/>
        <v>#N/A</v>
      </c>
      <c r="BX69" s="306">
        <f t="shared" si="46"/>
        <v>60</v>
      </c>
      <c r="BZ69" s="26">
        <f t="shared" si="77"/>
        <v>0</v>
      </c>
      <c r="CA69" s="27">
        <f t="shared" si="78"/>
        <v>0</v>
      </c>
      <c r="CB69" s="27">
        <f t="shared" si="79"/>
        <v>0</v>
      </c>
      <c r="CC69" s="27">
        <f t="shared" si="80"/>
        <v>0</v>
      </c>
      <c r="CD69" s="27">
        <f t="shared" si="81"/>
        <v>0</v>
      </c>
      <c r="CE69" s="27">
        <f t="shared" si="82"/>
        <v>0</v>
      </c>
      <c r="CF69" s="28">
        <f t="shared" si="83"/>
        <v>0</v>
      </c>
      <c r="CI69" s="26">
        <f t="shared" si="43"/>
        <v>41.8</v>
      </c>
      <c r="CJ69" s="27">
        <f t="shared" si="47"/>
        <v>46.5</v>
      </c>
      <c r="CK69" s="27">
        <f t="shared" si="48"/>
        <v>32.6</v>
      </c>
      <c r="CL69" s="27">
        <f t="shared" si="49"/>
        <v>35.6</v>
      </c>
      <c r="CM69" s="27">
        <f t="shared" si="50"/>
        <v>17.100000000000001</v>
      </c>
      <c r="CN69" s="27">
        <f t="shared" si="51"/>
        <v>17.2</v>
      </c>
      <c r="CO69" s="28" t="str">
        <f t="shared" si="52"/>
        <v/>
      </c>
    </row>
    <row r="70" spans="1:93" ht="15" customHeight="1" x14ac:dyDescent="0.25">
      <c r="A70" s="463" t="s">
        <v>94</v>
      </c>
      <c r="B70" s="482">
        <v>0</v>
      </c>
      <c r="C70" s="482">
        <v>0</v>
      </c>
      <c r="D70" s="482">
        <v>0</v>
      </c>
      <c r="E70" s="482">
        <v>0</v>
      </c>
      <c r="F70" s="482">
        <v>0</v>
      </c>
      <c r="G70" s="482">
        <v>0</v>
      </c>
      <c r="H70" s="482">
        <v>0</v>
      </c>
      <c r="I70" s="482" t="s">
        <v>20</v>
      </c>
      <c r="J70" s="479" t="s">
        <v>94</v>
      </c>
      <c r="K70" s="489">
        <v>0</v>
      </c>
      <c r="L70" s="482">
        <v>0</v>
      </c>
      <c r="M70" s="482">
        <v>0</v>
      </c>
      <c r="N70" s="482">
        <v>0</v>
      </c>
      <c r="O70" s="482">
        <v>0</v>
      </c>
      <c r="P70" s="482">
        <v>0</v>
      </c>
      <c r="Q70" s="482">
        <v>0</v>
      </c>
      <c r="R70" s="482">
        <v>0</v>
      </c>
      <c r="S70" s="482">
        <v>0</v>
      </c>
      <c r="T70" s="482">
        <v>0</v>
      </c>
      <c r="U70" s="482">
        <v>0</v>
      </c>
      <c r="V70" s="482">
        <v>0</v>
      </c>
      <c r="W70" s="482">
        <v>0</v>
      </c>
      <c r="X70" s="482">
        <v>0</v>
      </c>
      <c r="Y70" s="490" t="s">
        <v>418</v>
      </c>
      <c r="Z70" s="490" t="s">
        <v>418</v>
      </c>
      <c r="AA70" s="482">
        <v>0</v>
      </c>
      <c r="AB70" s="490">
        <v>0</v>
      </c>
      <c r="AC70" s="482">
        <v>0</v>
      </c>
      <c r="AD70" s="490">
        <v>0</v>
      </c>
      <c r="AE70" s="482">
        <v>0</v>
      </c>
      <c r="AF70" s="491">
        <v>0</v>
      </c>
      <c r="AL70" s="292">
        <f t="shared" si="53"/>
        <v>1</v>
      </c>
      <c r="AN70" s="18">
        <f t="shared" si="39"/>
        <v>0.61458333333333326</v>
      </c>
      <c r="AO70" s="26">
        <f>SUM(C74,C181,C288,C395,C502,C609,C716)/config!$AC$13</f>
        <v>0</v>
      </c>
      <c r="AP70" s="27">
        <f>SUM(D74:E74,D181:E181,D288:E288,D395:E395,D502:E502,D609:E609,D716:E716)/config!$AC$13</f>
        <v>1.4285714285714286</v>
      </c>
      <c r="AQ70" s="27">
        <f>SUM(F74,F181,F288,F395,F502,F609,F716)/config!$AC$13</f>
        <v>0</v>
      </c>
      <c r="AR70" s="27">
        <f>SUM(G74,G181,G288,G395,G502,G609,G716)/config!$AC$13</f>
        <v>0</v>
      </c>
      <c r="AS70" s="28">
        <f>SUM(H74:H74,H181:H181,H288:H288,H395:H395,H502:H502,H609:H609,H716:H716)/config!$AC$13</f>
        <v>0</v>
      </c>
      <c r="AU70" s="18">
        <f t="shared" si="40"/>
        <v>0.61458333333333326</v>
      </c>
      <c r="AV70" s="29">
        <f t="shared" si="54"/>
        <v>2</v>
      </c>
      <c r="AW70" s="30">
        <f t="shared" si="55"/>
        <v>1</v>
      </c>
      <c r="AX70" s="30">
        <f t="shared" si="56"/>
        <v>2</v>
      </c>
      <c r="AY70" s="30">
        <f t="shared" si="57"/>
        <v>3</v>
      </c>
      <c r="AZ70" s="30">
        <f t="shared" si="58"/>
        <v>1</v>
      </c>
      <c r="BA70" s="30">
        <f t="shared" si="59"/>
        <v>1</v>
      </c>
      <c r="BB70" s="31">
        <f t="shared" si="60"/>
        <v>0</v>
      </c>
      <c r="BC70" s="8"/>
      <c r="BD70" s="18">
        <f t="shared" si="61"/>
        <v>0.61458333333333326</v>
      </c>
      <c r="BE70" s="26">
        <f t="shared" si="62"/>
        <v>17.8</v>
      </c>
      <c r="BF70" s="27">
        <f t="shared" si="63"/>
        <v>15</v>
      </c>
      <c r="BG70" s="27">
        <f t="shared" si="64"/>
        <v>16.899999999999999</v>
      </c>
      <c r="BH70" s="27">
        <f t="shared" si="65"/>
        <v>19.8</v>
      </c>
      <c r="BI70" s="27">
        <f t="shared" si="66"/>
        <v>13.5</v>
      </c>
      <c r="BJ70" s="27">
        <f t="shared" si="67"/>
        <v>13.2</v>
      </c>
      <c r="BK70" s="28" t="str">
        <f t="shared" si="68"/>
        <v>-</v>
      </c>
      <c r="BL70" s="8"/>
      <c r="BM70" s="18">
        <f t="shared" si="69"/>
        <v>0.61458333333333326</v>
      </c>
      <c r="BN70" s="26" t="str">
        <f t="shared" si="70"/>
        <v>-</v>
      </c>
      <c r="BO70" s="27" t="str">
        <f t="shared" si="71"/>
        <v>-</v>
      </c>
      <c r="BP70" s="27" t="str">
        <f t="shared" si="72"/>
        <v>-</v>
      </c>
      <c r="BQ70" s="27" t="str">
        <f t="shared" si="73"/>
        <v>-</v>
      </c>
      <c r="BR70" s="27" t="str">
        <f t="shared" si="74"/>
        <v>-</v>
      </c>
      <c r="BS70" s="27" t="str">
        <f t="shared" si="75"/>
        <v>-</v>
      </c>
      <c r="BT70" s="28" t="str">
        <f t="shared" si="76"/>
        <v>-</v>
      </c>
      <c r="BV70" s="25">
        <f t="shared" si="41"/>
        <v>16.033333333333335</v>
      </c>
      <c r="BW70" s="304" t="e">
        <f t="shared" si="42"/>
        <v>#N/A</v>
      </c>
      <c r="BX70" s="306">
        <f t="shared" si="46"/>
        <v>60</v>
      </c>
      <c r="BZ70" s="26">
        <f t="shared" si="77"/>
        <v>0</v>
      </c>
      <c r="CA70" s="27">
        <f t="shared" si="78"/>
        <v>0</v>
      </c>
      <c r="CB70" s="27">
        <f t="shared" si="79"/>
        <v>0</v>
      </c>
      <c r="CC70" s="27">
        <f t="shared" si="80"/>
        <v>0</v>
      </c>
      <c r="CD70" s="27">
        <f t="shared" si="81"/>
        <v>0</v>
      </c>
      <c r="CE70" s="27">
        <f t="shared" si="82"/>
        <v>0</v>
      </c>
      <c r="CF70" s="28">
        <f t="shared" si="83"/>
        <v>0</v>
      </c>
      <c r="CI70" s="26">
        <f t="shared" si="43"/>
        <v>35.6</v>
      </c>
      <c r="CJ70" s="27">
        <f t="shared" si="47"/>
        <v>15</v>
      </c>
      <c r="CK70" s="27">
        <f t="shared" si="48"/>
        <v>33.799999999999997</v>
      </c>
      <c r="CL70" s="27">
        <f t="shared" si="49"/>
        <v>59.400000000000006</v>
      </c>
      <c r="CM70" s="27">
        <f t="shared" si="50"/>
        <v>13.5</v>
      </c>
      <c r="CN70" s="27">
        <f t="shared" si="51"/>
        <v>13.2</v>
      </c>
      <c r="CO70" s="28" t="str">
        <f t="shared" si="52"/>
        <v/>
      </c>
    </row>
    <row r="71" spans="1:93" ht="15" customHeight="1" x14ac:dyDescent="0.25">
      <c r="A71" s="463" t="s">
        <v>54</v>
      </c>
      <c r="B71" s="482">
        <v>0</v>
      </c>
      <c r="C71" s="482">
        <v>0</v>
      </c>
      <c r="D71" s="482">
        <v>0</v>
      </c>
      <c r="E71" s="482">
        <v>0</v>
      </c>
      <c r="F71" s="482">
        <v>0</v>
      </c>
      <c r="G71" s="482">
        <v>0</v>
      </c>
      <c r="H71" s="482">
        <v>0</v>
      </c>
      <c r="I71" s="482" t="s">
        <v>20</v>
      </c>
      <c r="J71" s="479" t="s">
        <v>54</v>
      </c>
      <c r="K71" s="489">
        <v>0</v>
      </c>
      <c r="L71" s="482">
        <v>0</v>
      </c>
      <c r="M71" s="482">
        <v>0</v>
      </c>
      <c r="N71" s="482">
        <v>0</v>
      </c>
      <c r="O71" s="482">
        <v>0</v>
      </c>
      <c r="P71" s="482">
        <v>0</v>
      </c>
      <c r="Q71" s="482">
        <v>0</v>
      </c>
      <c r="R71" s="482">
        <v>0</v>
      </c>
      <c r="S71" s="482">
        <v>0</v>
      </c>
      <c r="T71" s="482">
        <v>0</v>
      </c>
      <c r="U71" s="482">
        <v>0</v>
      </c>
      <c r="V71" s="482">
        <v>0</v>
      </c>
      <c r="W71" s="482">
        <v>0</v>
      </c>
      <c r="X71" s="482">
        <v>0</v>
      </c>
      <c r="Y71" s="490" t="s">
        <v>418</v>
      </c>
      <c r="Z71" s="490" t="s">
        <v>418</v>
      </c>
      <c r="AA71" s="482">
        <v>0</v>
      </c>
      <c r="AB71" s="490">
        <v>0</v>
      </c>
      <c r="AC71" s="482">
        <v>0</v>
      </c>
      <c r="AD71" s="490">
        <v>0</v>
      </c>
      <c r="AE71" s="482">
        <v>0</v>
      </c>
      <c r="AF71" s="491">
        <v>0</v>
      </c>
      <c r="AL71" s="292">
        <f t="shared" si="53"/>
        <v>2</v>
      </c>
      <c r="AN71" s="18">
        <f t="shared" si="39"/>
        <v>0.62499999999999989</v>
      </c>
      <c r="AO71" s="26">
        <f>SUM(C75,C182,C289,C396,C503,C610,C717)/config!$AC$13</f>
        <v>0</v>
      </c>
      <c r="AP71" s="27">
        <f>SUM(D75:E75,D182:E182,D289:E289,D396:E396,D503:E503,D610:E610,D717:E717)/config!$AC$13</f>
        <v>1.2857142857142858</v>
      </c>
      <c r="AQ71" s="27">
        <f>SUM(F75,F182,F289,F396,F503,F610,F717)/config!$AC$13</f>
        <v>0.14285714285714285</v>
      </c>
      <c r="AR71" s="27">
        <f>SUM(G75,G182,G289,G396,G503,G610,G717)/config!$AC$13</f>
        <v>0</v>
      </c>
      <c r="AS71" s="28">
        <f>SUM(H75:H75,H182:H182,H289:H289,H396:H396,H503:H503,H610:H610,H717:H717)/config!$AC$13</f>
        <v>0</v>
      </c>
      <c r="AU71" s="18">
        <f t="shared" si="40"/>
        <v>0.62499999999999989</v>
      </c>
      <c r="AV71" s="29">
        <f t="shared" si="54"/>
        <v>2</v>
      </c>
      <c r="AW71" s="30">
        <f t="shared" si="55"/>
        <v>2</v>
      </c>
      <c r="AX71" s="30">
        <f t="shared" si="56"/>
        <v>0</v>
      </c>
      <c r="AY71" s="30">
        <f t="shared" si="57"/>
        <v>3</v>
      </c>
      <c r="AZ71" s="30">
        <f t="shared" si="58"/>
        <v>1</v>
      </c>
      <c r="BA71" s="30">
        <f t="shared" si="59"/>
        <v>1</v>
      </c>
      <c r="BB71" s="31">
        <f t="shared" si="60"/>
        <v>1</v>
      </c>
      <c r="BC71" s="8"/>
      <c r="BD71" s="18">
        <f t="shared" si="61"/>
        <v>0.62499999999999989</v>
      </c>
      <c r="BE71" s="26">
        <f t="shared" si="62"/>
        <v>15.3</v>
      </c>
      <c r="BF71" s="27">
        <f t="shared" si="63"/>
        <v>14.7</v>
      </c>
      <c r="BG71" s="27" t="str">
        <f t="shared" si="64"/>
        <v>-</v>
      </c>
      <c r="BH71" s="27">
        <f t="shared" si="65"/>
        <v>16.899999999999999</v>
      </c>
      <c r="BI71" s="27">
        <f t="shared" si="66"/>
        <v>13.3</v>
      </c>
      <c r="BJ71" s="27">
        <f t="shared" si="67"/>
        <v>19.7</v>
      </c>
      <c r="BK71" s="28">
        <f t="shared" si="68"/>
        <v>11.5</v>
      </c>
      <c r="BL71" s="8"/>
      <c r="BM71" s="18">
        <f t="shared" si="69"/>
        <v>0.62499999999999989</v>
      </c>
      <c r="BN71" s="26" t="str">
        <f t="shared" si="70"/>
        <v>-</v>
      </c>
      <c r="BO71" s="27" t="str">
        <f t="shared" si="71"/>
        <v>-</v>
      </c>
      <c r="BP71" s="27" t="str">
        <f t="shared" si="72"/>
        <v>-</v>
      </c>
      <c r="BQ71" s="27" t="str">
        <f t="shared" si="73"/>
        <v>-</v>
      </c>
      <c r="BR71" s="27" t="str">
        <f t="shared" si="74"/>
        <v>-</v>
      </c>
      <c r="BS71" s="27" t="str">
        <f t="shared" si="75"/>
        <v>-</v>
      </c>
      <c r="BT71" s="28" t="str">
        <f t="shared" si="76"/>
        <v>-</v>
      </c>
      <c r="BV71" s="25">
        <f t="shared" si="41"/>
        <v>15.233333333333334</v>
      </c>
      <c r="BW71" s="304" t="e">
        <f t="shared" si="42"/>
        <v>#N/A</v>
      </c>
      <c r="BX71" s="306">
        <f t="shared" si="46"/>
        <v>60</v>
      </c>
      <c r="BZ71" s="26">
        <f t="shared" si="77"/>
        <v>0</v>
      </c>
      <c r="CA71" s="27">
        <f t="shared" si="78"/>
        <v>0</v>
      </c>
      <c r="CB71" s="27">
        <f t="shared" si="79"/>
        <v>0</v>
      </c>
      <c r="CC71" s="27">
        <f t="shared" si="80"/>
        <v>0</v>
      </c>
      <c r="CD71" s="27">
        <f t="shared" si="81"/>
        <v>0</v>
      </c>
      <c r="CE71" s="27">
        <f t="shared" si="82"/>
        <v>0</v>
      </c>
      <c r="CF71" s="28">
        <f t="shared" si="83"/>
        <v>0</v>
      </c>
      <c r="CI71" s="26">
        <f t="shared" si="43"/>
        <v>30.6</v>
      </c>
      <c r="CJ71" s="27">
        <f t="shared" si="47"/>
        <v>29.4</v>
      </c>
      <c r="CK71" s="27" t="str">
        <f t="shared" si="48"/>
        <v/>
      </c>
      <c r="CL71" s="27">
        <f t="shared" si="49"/>
        <v>50.699999999999996</v>
      </c>
      <c r="CM71" s="27">
        <f t="shared" si="50"/>
        <v>13.3</v>
      </c>
      <c r="CN71" s="27">
        <f t="shared" si="51"/>
        <v>19.7</v>
      </c>
      <c r="CO71" s="28">
        <f t="shared" si="52"/>
        <v>11.5</v>
      </c>
    </row>
    <row r="72" spans="1:93" ht="15" customHeight="1" x14ac:dyDescent="0.25">
      <c r="A72" s="463" t="s">
        <v>95</v>
      </c>
      <c r="B72" s="482">
        <v>1</v>
      </c>
      <c r="C72" s="482">
        <v>0</v>
      </c>
      <c r="D72" s="482">
        <v>0</v>
      </c>
      <c r="E72" s="482">
        <v>1</v>
      </c>
      <c r="F72" s="482">
        <v>0</v>
      </c>
      <c r="G72" s="482">
        <v>0</v>
      </c>
      <c r="H72" s="482">
        <v>0</v>
      </c>
      <c r="I72" s="482" t="s">
        <v>20</v>
      </c>
      <c r="J72" s="479" t="s">
        <v>95</v>
      </c>
      <c r="K72" s="489">
        <v>0</v>
      </c>
      <c r="L72" s="482">
        <v>0</v>
      </c>
      <c r="M72" s="482">
        <v>1</v>
      </c>
      <c r="N72" s="482">
        <v>0</v>
      </c>
      <c r="O72" s="482">
        <v>0</v>
      </c>
      <c r="P72" s="482">
        <v>0</v>
      </c>
      <c r="Q72" s="482">
        <v>0</v>
      </c>
      <c r="R72" s="482">
        <v>0</v>
      </c>
      <c r="S72" s="482">
        <v>0</v>
      </c>
      <c r="T72" s="482">
        <v>0</v>
      </c>
      <c r="U72" s="482">
        <v>0</v>
      </c>
      <c r="V72" s="482">
        <v>0</v>
      </c>
      <c r="W72" s="482">
        <v>0</v>
      </c>
      <c r="X72" s="482">
        <v>0</v>
      </c>
      <c r="Y72" s="490">
        <v>16.399999999999999</v>
      </c>
      <c r="Z72" s="490" t="s">
        <v>418</v>
      </c>
      <c r="AA72" s="482">
        <v>0</v>
      </c>
      <c r="AB72" s="490">
        <v>0</v>
      </c>
      <c r="AC72" s="482">
        <v>0</v>
      </c>
      <c r="AD72" s="490">
        <v>0</v>
      </c>
      <c r="AE72" s="482">
        <v>0</v>
      </c>
      <c r="AF72" s="491">
        <v>0</v>
      </c>
      <c r="AL72" s="292">
        <f t="shared" si="53"/>
        <v>3</v>
      </c>
      <c r="AN72" s="18">
        <f t="shared" si="39"/>
        <v>0.63541666666666652</v>
      </c>
      <c r="AO72" s="26">
        <f>SUM(C76,C183,C290,C397,C504,C611,C718)/config!$AC$13</f>
        <v>0</v>
      </c>
      <c r="AP72" s="27">
        <f>SUM(D76:E76,D183:E183,D290:E290,D397:E397,D504:E504,D611:E611,D718:E718)/config!$AC$13</f>
        <v>1</v>
      </c>
      <c r="AQ72" s="27">
        <f>SUM(F76,F183,F290,F397,F504,F611,F718)/config!$AC$13</f>
        <v>0.14285714285714285</v>
      </c>
      <c r="AR72" s="27">
        <f>SUM(G76,G183,G290,G397,G504,G611,G718)/config!$AC$13</f>
        <v>0</v>
      </c>
      <c r="AS72" s="28">
        <f>SUM(H76:H76,H183:H183,H290:H290,H397:H397,H504:H504,H611:H611,H718:H718)/config!$AC$13</f>
        <v>0</v>
      </c>
      <c r="AU72" s="18">
        <f t="shared" si="40"/>
        <v>0.63541666666666652</v>
      </c>
      <c r="AV72" s="29">
        <f t="shared" si="54"/>
        <v>1</v>
      </c>
      <c r="AW72" s="30">
        <f t="shared" si="55"/>
        <v>1</v>
      </c>
      <c r="AX72" s="30">
        <f t="shared" si="56"/>
        <v>1</v>
      </c>
      <c r="AY72" s="30">
        <f t="shared" si="57"/>
        <v>1</v>
      </c>
      <c r="AZ72" s="30">
        <f t="shared" si="58"/>
        <v>2</v>
      </c>
      <c r="BA72" s="30">
        <f t="shared" si="59"/>
        <v>0</v>
      </c>
      <c r="BB72" s="31">
        <f t="shared" si="60"/>
        <v>2</v>
      </c>
      <c r="BC72" s="8"/>
      <c r="BD72" s="18">
        <f t="shared" si="61"/>
        <v>0.63541666666666652</v>
      </c>
      <c r="BE72" s="26">
        <f t="shared" si="62"/>
        <v>19.3</v>
      </c>
      <c r="BF72" s="27">
        <f t="shared" si="63"/>
        <v>10.5</v>
      </c>
      <c r="BG72" s="27">
        <f t="shared" si="64"/>
        <v>14.1</v>
      </c>
      <c r="BH72" s="27">
        <f t="shared" si="65"/>
        <v>12.9</v>
      </c>
      <c r="BI72" s="27">
        <f t="shared" si="66"/>
        <v>15.9</v>
      </c>
      <c r="BJ72" s="27" t="str">
        <f t="shared" si="67"/>
        <v>-</v>
      </c>
      <c r="BK72" s="28">
        <f t="shared" si="68"/>
        <v>14.2</v>
      </c>
      <c r="BL72" s="8"/>
      <c r="BM72" s="18">
        <f t="shared" si="69"/>
        <v>0.63541666666666652</v>
      </c>
      <c r="BN72" s="26" t="str">
        <f t="shared" si="70"/>
        <v>-</v>
      </c>
      <c r="BO72" s="27" t="str">
        <f t="shared" si="71"/>
        <v>-</v>
      </c>
      <c r="BP72" s="27" t="str">
        <f t="shared" si="72"/>
        <v>-</v>
      </c>
      <c r="BQ72" s="27" t="str">
        <f t="shared" si="73"/>
        <v>-</v>
      </c>
      <c r="BR72" s="27" t="str">
        <f t="shared" si="74"/>
        <v>-</v>
      </c>
      <c r="BS72" s="27" t="str">
        <f t="shared" si="75"/>
        <v>-</v>
      </c>
      <c r="BT72" s="28" t="str">
        <f t="shared" si="76"/>
        <v>-</v>
      </c>
      <c r="BV72" s="25">
        <f t="shared" si="41"/>
        <v>14.483333333333334</v>
      </c>
      <c r="BW72" s="304" t="e">
        <f t="shared" si="42"/>
        <v>#N/A</v>
      </c>
      <c r="BX72" s="306">
        <f t="shared" si="46"/>
        <v>60</v>
      </c>
      <c r="BZ72" s="26">
        <f t="shared" si="77"/>
        <v>0</v>
      </c>
      <c r="CA72" s="27">
        <f t="shared" si="78"/>
        <v>0</v>
      </c>
      <c r="CB72" s="27">
        <f t="shared" si="79"/>
        <v>0</v>
      </c>
      <c r="CC72" s="27">
        <f t="shared" si="80"/>
        <v>0</v>
      </c>
      <c r="CD72" s="27">
        <f t="shared" si="81"/>
        <v>0</v>
      </c>
      <c r="CE72" s="27">
        <f t="shared" si="82"/>
        <v>0</v>
      </c>
      <c r="CF72" s="28">
        <f t="shared" si="83"/>
        <v>0</v>
      </c>
      <c r="CI72" s="26">
        <f t="shared" si="43"/>
        <v>19.3</v>
      </c>
      <c r="CJ72" s="27">
        <f t="shared" si="47"/>
        <v>10.5</v>
      </c>
      <c r="CK72" s="27">
        <f t="shared" si="48"/>
        <v>14.1</v>
      </c>
      <c r="CL72" s="27">
        <f t="shared" si="49"/>
        <v>12.9</v>
      </c>
      <c r="CM72" s="27">
        <f t="shared" si="50"/>
        <v>31.8</v>
      </c>
      <c r="CN72" s="27" t="str">
        <f t="shared" si="51"/>
        <v/>
      </c>
      <c r="CO72" s="28">
        <f t="shared" si="52"/>
        <v>28.4</v>
      </c>
    </row>
    <row r="73" spans="1:93" ht="15" customHeight="1" x14ac:dyDescent="0.25">
      <c r="A73" s="463" t="s">
        <v>96</v>
      </c>
      <c r="B73" s="482">
        <v>2</v>
      </c>
      <c r="C73" s="482">
        <v>0</v>
      </c>
      <c r="D73" s="482">
        <v>1</v>
      </c>
      <c r="E73" s="482">
        <v>1</v>
      </c>
      <c r="F73" s="482">
        <v>0</v>
      </c>
      <c r="G73" s="482">
        <v>0</v>
      </c>
      <c r="H73" s="482">
        <v>0</v>
      </c>
      <c r="I73" s="482" t="s">
        <v>20</v>
      </c>
      <c r="J73" s="479" t="s">
        <v>96</v>
      </c>
      <c r="K73" s="489">
        <v>0</v>
      </c>
      <c r="L73" s="482">
        <v>0</v>
      </c>
      <c r="M73" s="482">
        <v>1</v>
      </c>
      <c r="N73" s="482">
        <v>1</v>
      </c>
      <c r="O73" s="482">
        <v>0</v>
      </c>
      <c r="P73" s="482">
        <v>0</v>
      </c>
      <c r="Q73" s="482">
        <v>0</v>
      </c>
      <c r="R73" s="482">
        <v>0</v>
      </c>
      <c r="S73" s="482">
        <v>0</v>
      </c>
      <c r="T73" s="482">
        <v>0</v>
      </c>
      <c r="U73" s="482">
        <v>0</v>
      </c>
      <c r="V73" s="482">
        <v>0</v>
      </c>
      <c r="W73" s="482">
        <v>0</v>
      </c>
      <c r="X73" s="482">
        <v>0</v>
      </c>
      <c r="Y73" s="490">
        <v>20.9</v>
      </c>
      <c r="Z73" s="490" t="s">
        <v>418</v>
      </c>
      <c r="AA73" s="482">
        <v>0</v>
      </c>
      <c r="AB73" s="490">
        <v>0</v>
      </c>
      <c r="AC73" s="482">
        <v>0</v>
      </c>
      <c r="AD73" s="490">
        <v>0</v>
      </c>
      <c r="AE73" s="482">
        <v>0</v>
      </c>
      <c r="AF73" s="491">
        <v>0</v>
      </c>
      <c r="AL73" s="292">
        <f t="shared" si="53"/>
        <v>0</v>
      </c>
      <c r="AN73" s="18">
        <f t="shared" si="39"/>
        <v>0.64583333333333315</v>
      </c>
      <c r="AO73" s="26">
        <f>SUM(C77,C184,C291,C398,C505,C612,C719)/config!$AC$13</f>
        <v>0</v>
      </c>
      <c r="AP73" s="27">
        <f>SUM(D77:E77,D184:E184,D291:E291,D398:E398,D505:E505,D612:E612,D719:E719)/config!$AC$13</f>
        <v>0.5714285714285714</v>
      </c>
      <c r="AQ73" s="27">
        <f>SUM(F77,F184,F291,F398,F505,F612,F719)/config!$AC$13</f>
        <v>0</v>
      </c>
      <c r="AR73" s="27">
        <f>SUM(G77,G184,G291,G398,G505,G612,G719)/config!$AC$13</f>
        <v>0</v>
      </c>
      <c r="AS73" s="28">
        <f>SUM(H77:H77,H184:H184,H291:H291,H398:H398,H505:H505,H612:H612,H719:H719)/config!$AC$13</f>
        <v>0</v>
      </c>
      <c r="AU73" s="18">
        <f t="shared" si="40"/>
        <v>0.64583333333333315</v>
      </c>
      <c r="AV73" s="29">
        <f t="shared" si="54"/>
        <v>2</v>
      </c>
      <c r="AW73" s="30">
        <f t="shared" si="55"/>
        <v>0</v>
      </c>
      <c r="AX73" s="30">
        <f t="shared" si="56"/>
        <v>1</v>
      </c>
      <c r="AY73" s="30">
        <f t="shared" si="57"/>
        <v>0</v>
      </c>
      <c r="AZ73" s="30">
        <f t="shared" si="58"/>
        <v>0</v>
      </c>
      <c r="BA73" s="30">
        <f t="shared" si="59"/>
        <v>0</v>
      </c>
      <c r="BB73" s="31">
        <f t="shared" si="60"/>
        <v>1</v>
      </c>
      <c r="BC73" s="8"/>
      <c r="BD73" s="18">
        <f t="shared" si="61"/>
        <v>0.64583333333333315</v>
      </c>
      <c r="BE73" s="26">
        <f t="shared" si="62"/>
        <v>16.100000000000001</v>
      </c>
      <c r="BF73" s="27" t="str">
        <f t="shared" si="63"/>
        <v>-</v>
      </c>
      <c r="BG73" s="27">
        <f t="shared" si="64"/>
        <v>17.399999999999999</v>
      </c>
      <c r="BH73" s="27" t="str">
        <f t="shared" si="65"/>
        <v>-</v>
      </c>
      <c r="BI73" s="27" t="str">
        <f t="shared" si="66"/>
        <v>-</v>
      </c>
      <c r="BJ73" s="27" t="str">
        <f t="shared" si="67"/>
        <v>-</v>
      </c>
      <c r="BK73" s="28">
        <f t="shared" si="68"/>
        <v>16.100000000000001</v>
      </c>
      <c r="BL73" s="8"/>
      <c r="BM73" s="18">
        <f t="shared" si="69"/>
        <v>0.64583333333333315</v>
      </c>
      <c r="BN73" s="26" t="str">
        <f t="shared" si="70"/>
        <v>-</v>
      </c>
      <c r="BO73" s="27" t="str">
        <f t="shared" si="71"/>
        <v>-</v>
      </c>
      <c r="BP73" s="27" t="str">
        <f t="shared" si="72"/>
        <v>-</v>
      </c>
      <c r="BQ73" s="27" t="str">
        <f t="shared" si="73"/>
        <v>-</v>
      </c>
      <c r="BR73" s="27" t="str">
        <f t="shared" si="74"/>
        <v>-</v>
      </c>
      <c r="BS73" s="27" t="str">
        <f t="shared" si="75"/>
        <v>-</v>
      </c>
      <c r="BT73" s="28" t="str">
        <f t="shared" si="76"/>
        <v>-</v>
      </c>
      <c r="BV73" s="25">
        <f t="shared" si="41"/>
        <v>16.533333333333335</v>
      </c>
      <c r="BW73" s="304" t="e">
        <f t="shared" si="42"/>
        <v>#N/A</v>
      </c>
      <c r="BX73" s="306">
        <f t="shared" si="46"/>
        <v>60</v>
      </c>
      <c r="BZ73" s="26">
        <f t="shared" si="77"/>
        <v>0</v>
      </c>
      <c r="CA73" s="27">
        <f t="shared" si="78"/>
        <v>0</v>
      </c>
      <c r="CB73" s="27">
        <f t="shared" si="79"/>
        <v>0</v>
      </c>
      <c r="CC73" s="27">
        <f t="shared" si="80"/>
        <v>0</v>
      </c>
      <c r="CD73" s="27">
        <f t="shared" si="81"/>
        <v>0</v>
      </c>
      <c r="CE73" s="27">
        <f t="shared" si="82"/>
        <v>0</v>
      </c>
      <c r="CF73" s="28">
        <f t="shared" si="83"/>
        <v>0</v>
      </c>
      <c r="CI73" s="26">
        <f t="shared" si="43"/>
        <v>32.200000000000003</v>
      </c>
      <c r="CJ73" s="27" t="str">
        <f t="shared" si="47"/>
        <v/>
      </c>
      <c r="CK73" s="27">
        <f t="shared" si="48"/>
        <v>17.399999999999999</v>
      </c>
      <c r="CL73" s="27" t="str">
        <f t="shared" si="49"/>
        <v/>
      </c>
      <c r="CM73" s="27" t="str">
        <f t="shared" si="50"/>
        <v/>
      </c>
      <c r="CN73" s="27" t="str">
        <f t="shared" si="51"/>
        <v/>
      </c>
      <c r="CO73" s="28">
        <f t="shared" si="52"/>
        <v>16.100000000000001</v>
      </c>
    </row>
    <row r="74" spans="1:93" ht="15" customHeight="1" x14ac:dyDescent="0.25">
      <c r="A74" s="463" t="s">
        <v>97</v>
      </c>
      <c r="B74" s="482">
        <v>2</v>
      </c>
      <c r="C74" s="482">
        <v>0</v>
      </c>
      <c r="D74" s="482">
        <v>2</v>
      </c>
      <c r="E74" s="482">
        <v>0</v>
      </c>
      <c r="F74" s="482">
        <v>0</v>
      </c>
      <c r="G74" s="482">
        <v>0</v>
      </c>
      <c r="H74" s="482">
        <v>0</v>
      </c>
      <c r="I74" s="482" t="s">
        <v>20</v>
      </c>
      <c r="J74" s="479" t="s">
        <v>97</v>
      </c>
      <c r="K74" s="489">
        <v>0</v>
      </c>
      <c r="L74" s="482">
        <v>0</v>
      </c>
      <c r="M74" s="482">
        <v>1</v>
      </c>
      <c r="N74" s="482">
        <v>1</v>
      </c>
      <c r="O74" s="482">
        <v>0</v>
      </c>
      <c r="P74" s="482">
        <v>0</v>
      </c>
      <c r="Q74" s="482">
        <v>0</v>
      </c>
      <c r="R74" s="482">
        <v>0</v>
      </c>
      <c r="S74" s="482">
        <v>0</v>
      </c>
      <c r="T74" s="482">
        <v>0</v>
      </c>
      <c r="U74" s="482">
        <v>0</v>
      </c>
      <c r="V74" s="482">
        <v>0</v>
      </c>
      <c r="W74" s="482">
        <v>0</v>
      </c>
      <c r="X74" s="482">
        <v>0</v>
      </c>
      <c r="Y74" s="490">
        <v>17.8</v>
      </c>
      <c r="Z74" s="490" t="s">
        <v>418</v>
      </c>
      <c r="AA74" s="482">
        <v>0</v>
      </c>
      <c r="AB74" s="490">
        <v>0</v>
      </c>
      <c r="AC74" s="482">
        <v>0</v>
      </c>
      <c r="AD74" s="490">
        <v>0</v>
      </c>
      <c r="AE74" s="482">
        <v>0</v>
      </c>
      <c r="AF74" s="491">
        <v>0</v>
      </c>
      <c r="AL74" s="292">
        <f t="shared" si="53"/>
        <v>1</v>
      </c>
      <c r="AN74" s="18">
        <f t="shared" si="39"/>
        <v>0.65624999999999978</v>
      </c>
      <c r="AO74" s="26">
        <f>SUM(C78,C185,C292,C399,C506,C613,C720)/config!$AC$13</f>
        <v>0</v>
      </c>
      <c r="AP74" s="27">
        <f>SUM(D78:E78,D185:E185,D292:E292,D399:E399,D506:E506,D613:E613,D720:E720)/config!$AC$13</f>
        <v>1</v>
      </c>
      <c r="AQ74" s="27">
        <f>SUM(F78,F185,F292,F399,F506,F613,F720)/config!$AC$13</f>
        <v>0.14285714285714285</v>
      </c>
      <c r="AR74" s="27">
        <f>SUM(G78,G185,G292,G399,G506,G613,G720)/config!$AC$13</f>
        <v>0</v>
      </c>
      <c r="AS74" s="28">
        <f>SUM(H78:H78,H185:H185,H292:H292,H399:H399,H506:H506,H613:H613,H720:H720)/config!$AC$13</f>
        <v>0</v>
      </c>
      <c r="AU74" s="18">
        <f t="shared" si="40"/>
        <v>0.65624999999999978</v>
      </c>
      <c r="AV74" s="29">
        <f t="shared" si="54"/>
        <v>1</v>
      </c>
      <c r="AW74" s="30">
        <f t="shared" si="55"/>
        <v>0</v>
      </c>
      <c r="AX74" s="30">
        <f t="shared" si="56"/>
        <v>3</v>
      </c>
      <c r="AY74" s="30">
        <f t="shared" si="57"/>
        <v>1</v>
      </c>
      <c r="AZ74" s="30">
        <f t="shared" si="58"/>
        <v>2</v>
      </c>
      <c r="BA74" s="30">
        <f t="shared" si="59"/>
        <v>0</v>
      </c>
      <c r="BB74" s="31">
        <f t="shared" si="60"/>
        <v>1</v>
      </c>
      <c r="BC74" s="8"/>
      <c r="BD74" s="18">
        <f t="shared" si="61"/>
        <v>0.65624999999999978</v>
      </c>
      <c r="BE74" s="26">
        <f t="shared" si="62"/>
        <v>8.6</v>
      </c>
      <c r="BF74" s="27" t="str">
        <f t="shared" si="63"/>
        <v>-</v>
      </c>
      <c r="BG74" s="27">
        <f t="shared" si="64"/>
        <v>15.7</v>
      </c>
      <c r="BH74" s="27">
        <f t="shared" si="65"/>
        <v>16.2</v>
      </c>
      <c r="BI74" s="27">
        <f t="shared" si="66"/>
        <v>20.7</v>
      </c>
      <c r="BJ74" s="27" t="str">
        <f t="shared" si="67"/>
        <v>-</v>
      </c>
      <c r="BK74" s="28">
        <f t="shared" si="68"/>
        <v>11.6</v>
      </c>
      <c r="BL74" s="8"/>
      <c r="BM74" s="18">
        <f t="shared" si="69"/>
        <v>0.65624999999999978</v>
      </c>
      <c r="BN74" s="26" t="str">
        <f t="shared" si="70"/>
        <v>-</v>
      </c>
      <c r="BO74" s="27" t="str">
        <f t="shared" si="71"/>
        <v>-</v>
      </c>
      <c r="BP74" s="27" t="str">
        <f t="shared" si="72"/>
        <v>-</v>
      </c>
      <c r="BQ74" s="27" t="str">
        <f t="shared" si="73"/>
        <v>-</v>
      </c>
      <c r="BR74" s="27" t="str">
        <f t="shared" si="74"/>
        <v>-</v>
      </c>
      <c r="BS74" s="27" t="str">
        <f t="shared" si="75"/>
        <v>-</v>
      </c>
      <c r="BT74" s="28" t="str">
        <f t="shared" si="76"/>
        <v>-</v>
      </c>
      <c r="BV74" s="25">
        <f t="shared" si="41"/>
        <v>14.559999999999999</v>
      </c>
      <c r="BW74" s="304" t="e">
        <f t="shared" si="42"/>
        <v>#N/A</v>
      </c>
      <c r="BX74" s="306">
        <f t="shared" si="46"/>
        <v>60</v>
      </c>
      <c r="BZ74" s="26">
        <f t="shared" si="77"/>
        <v>0</v>
      </c>
      <c r="CA74" s="27">
        <f t="shared" si="78"/>
        <v>0</v>
      </c>
      <c r="CB74" s="27">
        <f t="shared" si="79"/>
        <v>0</v>
      </c>
      <c r="CC74" s="27">
        <f t="shared" si="80"/>
        <v>0</v>
      </c>
      <c r="CD74" s="27">
        <f t="shared" si="81"/>
        <v>0</v>
      </c>
      <c r="CE74" s="27">
        <f t="shared" si="82"/>
        <v>0</v>
      </c>
      <c r="CF74" s="28">
        <f t="shared" si="83"/>
        <v>0</v>
      </c>
      <c r="CI74" s="26">
        <f t="shared" si="43"/>
        <v>8.6</v>
      </c>
      <c r="CJ74" s="27" t="str">
        <f t="shared" si="47"/>
        <v/>
      </c>
      <c r="CK74" s="27">
        <f t="shared" si="48"/>
        <v>47.099999999999994</v>
      </c>
      <c r="CL74" s="27">
        <f t="shared" si="49"/>
        <v>16.2</v>
      </c>
      <c r="CM74" s="27">
        <f t="shared" si="50"/>
        <v>41.4</v>
      </c>
      <c r="CN74" s="27" t="str">
        <f t="shared" si="51"/>
        <v/>
      </c>
      <c r="CO74" s="28">
        <f t="shared" si="52"/>
        <v>11.6</v>
      </c>
    </row>
    <row r="75" spans="1:93" ht="15" customHeight="1" x14ac:dyDescent="0.25">
      <c r="A75" s="463" t="s">
        <v>56</v>
      </c>
      <c r="B75" s="482">
        <v>2</v>
      </c>
      <c r="C75" s="482">
        <v>0</v>
      </c>
      <c r="D75" s="482">
        <v>2</v>
      </c>
      <c r="E75" s="482">
        <v>0</v>
      </c>
      <c r="F75" s="482">
        <v>0</v>
      </c>
      <c r="G75" s="482">
        <v>0</v>
      </c>
      <c r="H75" s="482">
        <v>0</v>
      </c>
      <c r="I75" s="482" t="s">
        <v>20</v>
      </c>
      <c r="J75" s="479" t="s">
        <v>56</v>
      </c>
      <c r="K75" s="489">
        <v>0</v>
      </c>
      <c r="L75" s="482">
        <v>1</v>
      </c>
      <c r="M75" s="482">
        <v>1</v>
      </c>
      <c r="N75" s="482">
        <v>0</v>
      </c>
      <c r="O75" s="482">
        <v>0</v>
      </c>
      <c r="P75" s="482">
        <v>0</v>
      </c>
      <c r="Q75" s="482">
        <v>0</v>
      </c>
      <c r="R75" s="482">
        <v>0</v>
      </c>
      <c r="S75" s="482">
        <v>0</v>
      </c>
      <c r="T75" s="482">
        <v>0</v>
      </c>
      <c r="U75" s="482">
        <v>0</v>
      </c>
      <c r="V75" s="482">
        <v>0</v>
      </c>
      <c r="W75" s="482">
        <v>0</v>
      </c>
      <c r="X75" s="482">
        <v>0</v>
      </c>
      <c r="Y75" s="490">
        <v>15.3</v>
      </c>
      <c r="Z75" s="490" t="s">
        <v>418</v>
      </c>
      <c r="AA75" s="482">
        <v>0</v>
      </c>
      <c r="AB75" s="490">
        <v>0</v>
      </c>
      <c r="AC75" s="482">
        <v>0</v>
      </c>
      <c r="AD75" s="490">
        <v>0</v>
      </c>
      <c r="AE75" s="482">
        <v>0</v>
      </c>
      <c r="AF75" s="491">
        <v>0</v>
      </c>
      <c r="AL75" s="292">
        <f t="shared" ref="AL75:AL106" si="84">SUM(E79,E186,E293,E400,E507,E614,E721)</f>
        <v>0</v>
      </c>
      <c r="AN75" s="18">
        <f t="shared" si="39"/>
        <v>0.66666666666666641</v>
      </c>
      <c r="AO75" s="38">
        <f>SUM(C79,C186,C293,C400,C507,C614,C721)/config!$AC$13</f>
        <v>0</v>
      </c>
      <c r="AP75" s="39">
        <f>SUM(D79:E79,D186:E186,D293:E293,D400:E400,D507:E507,D614:E614,D721:E721)/config!$AC$13</f>
        <v>1.2857142857142858</v>
      </c>
      <c r="AQ75" s="39">
        <f>SUM(F79,F186,F293,F400,F507,F614,F721)/config!$AC$13</f>
        <v>0</v>
      </c>
      <c r="AR75" s="39">
        <f>SUM(G79,G186,G293,G400,G507,G614,G721)/config!$AC$13</f>
        <v>0</v>
      </c>
      <c r="AS75" s="40">
        <f>SUM(H79:H79,H186:H186,H293:H293,H400:H400,H507:H507,H614:H614,H721:H721)/config!$AC$13</f>
        <v>0</v>
      </c>
      <c r="AU75" s="18">
        <f t="shared" si="40"/>
        <v>0.66666666666666641</v>
      </c>
      <c r="AV75" s="41">
        <f t="shared" ref="AV75:AV106" si="85">B79</f>
        <v>1</v>
      </c>
      <c r="AW75" s="42">
        <f t="shared" ref="AW75:AW106" si="86">B186</f>
        <v>2</v>
      </c>
      <c r="AX75" s="42">
        <f t="shared" ref="AX75:AX106" si="87">B293</f>
        <v>1</v>
      </c>
      <c r="AY75" s="42">
        <f t="shared" ref="AY75:AY106" si="88">B400</f>
        <v>3</v>
      </c>
      <c r="AZ75" s="42">
        <f t="shared" ref="AZ75:AZ106" si="89">B507</f>
        <v>1</v>
      </c>
      <c r="BA75" s="42">
        <f t="shared" ref="BA75:BA106" si="90">B614</f>
        <v>0</v>
      </c>
      <c r="BB75" s="43">
        <f t="shared" ref="BB75:BB106" si="91">B721</f>
        <v>1</v>
      </c>
      <c r="BC75" s="8"/>
      <c r="BD75" s="18">
        <f t="shared" ref="BD75:BD106" si="92">AU75</f>
        <v>0.66666666666666641</v>
      </c>
      <c r="BE75" s="38">
        <f t="shared" ref="BE75:BE106" si="93">Y79</f>
        <v>13.8</v>
      </c>
      <c r="BF75" s="39">
        <f t="shared" ref="BF75:BF106" si="94">Y186</f>
        <v>14.9</v>
      </c>
      <c r="BG75" s="39">
        <f t="shared" ref="BG75:BG106" si="95">Y293</f>
        <v>18.5</v>
      </c>
      <c r="BH75" s="39">
        <f t="shared" ref="BH75:BH106" si="96">Y400</f>
        <v>15.3</v>
      </c>
      <c r="BI75" s="39">
        <f t="shared" ref="BI75:BI106" si="97">Y507</f>
        <v>18</v>
      </c>
      <c r="BJ75" s="39" t="str">
        <f t="shared" ref="BJ75:BJ106" si="98">Y614</f>
        <v>-</v>
      </c>
      <c r="BK75" s="40">
        <f t="shared" ref="BK75:BK106" si="99">Y721</f>
        <v>17.7</v>
      </c>
      <c r="BL75" s="8"/>
      <c r="BM75" s="18">
        <f t="shared" ref="BM75:BM106" si="100">BD75</f>
        <v>0.66666666666666641</v>
      </c>
      <c r="BN75" s="38" t="str">
        <f t="shared" ref="BN75:BN106" si="101">Z79</f>
        <v>-</v>
      </c>
      <c r="BO75" s="39" t="str">
        <f t="shared" ref="BO75:BO106" si="102">Z186</f>
        <v>-</v>
      </c>
      <c r="BP75" s="39" t="str">
        <f t="shared" ref="BP75:BP106" si="103">Z293</f>
        <v>-</v>
      </c>
      <c r="BQ75" s="39" t="str">
        <f t="shared" ref="BQ75:BQ106" si="104">Z400</f>
        <v>-</v>
      </c>
      <c r="BR75" s="39" t="str">
        <f t="shared" ref="BR75:BR106" si="105">Z507</f>
        <v>-</v>
      </c>
      <c r="BS75" s="39" t="str">
        <f t="shared" ref="BS75:BS106" si="106">Z614</f>
        <v>-</v>
      </c>
      <c r="BT75" s="40" t="str">
        <f t="shared" ref="BT75:BT106" si="107">Z721</f>
        <v>-</v>
      </c>
      <c r="BV75" s="25">
        <f t="shared" si="41"/>
        <v>16.366666666666667</v>
      </c>
      <c r="BW75" s="304" t="e">
        <f t="shared" si="42"/>
        <v>#N/A</v>
      </c>
      <c r="BX75" s="306">
        <f t="shared" si="46"/>
        <v>60</v>
      </c>
      <c r="BZ75" s="38">
        <f t="shared" ref="BZ75:BZ106" si="108">AA79</f>
        <v>0</v>
      </c>
      <c r="CA75" s="39">
        <f t="shared" ref="CA75:CA106" si="109">AA186</f>
        <v>0</v>
      </c>
      <c r="CB75" s="39">
        <f t="shared" ref="CB75:CB106" si="110">AA293</f>
        <v>0</v>
      </c>
      <c r="CC75" s="39">
        <f t="shared" ref="CC75:CC106" si="111">AA400</f>
        <v>0</v>
      </c>
      <c r="CD75" s="39">
        <f t="shared" ref="CD75:CD106" si="112">AA507</f>
        <v>0</v>
      </c>
      <c r="CE75" s="39">
        <f t="shared" ref="CE75:CE106" si="113">AA614</f>
        <v>0</v>
      </c>
      <c r="CF75" s="40">
        <f t="shared" ref="CF75:CF106" si="114">AA721</f>
        <v>0</v>
      </c>
      <c r="CI75" s="38">
        <f t="shared" si="43"/>
        <v>13.8</v>
      </c>
      <c r="CJ75" s="39">
        <f t="shared" si="47"/>
        <v>29.8</v>
      </c>
      <c r="CK75" s="39">
        <f t="shared" si="48"/>
        <v>18.5</v>
      </c>
      <c r="CL75" s="39">
        <f t="shared" si="49"/>
        <v>45.900000000000006</v>
      </c>
      <c r="CM75" s="39">
        <f t="shared" si="50"/>
        <v>18</v>
      </c>
      <c r="CN75" s="39" t="str">
        <f t="shared" si="51"/>
        <v/>
      </c>
      <c r="CO75" s="40">
        <f t="shared" si="52"/>
        <v>17.7</v>
      </c>
    </row>
    <row r="76" spans="1:93" ht="15" customHeight="1" x14ac:dyDescent="0.25">
      <c r="A76" s="463" t="s">
        <v>98</v>
      </c>
      <c r="B76" s="482">
        <v>1</v>
      </c>
      <c r="C76" s="482">
        <v>0</v>
      </c>
      <c r="D76" s="482">
        <v>0</v>
      </c>
      <c r="E76" s="482">
        <v>1</v>
      </c>
      <c r="F76" s="482">
        <v>0</v>
      </c>
      <c r="G76" s="482">
        <v>0</v>
      </c>
      <c r="H76" s="482">
        <v>0</v>
      </c>
      <c r="I76" s="482" t="s">
        <v>20</v>
      </c>
      <c r="J76" s="479" t="s">
        <v>98</v>
      </c>
      <c r="K76" s="489">
        <v>0</v>
      </c>
      <c r="L76" s="482">
        <v>0</v>
      </c>
      <c r="M76" s="482">
        <v>1</v>
      </c>
      <c r="N76" s="482">
        <v>0</v>
      </c>
      <c r="O76" s="482">
        <v>0</v>
      </c>
      <c r="P76" s="482">
        <v>0</v>
      </c>
      <c r="Q76" s="482">
        <v>0</v>
      </c>
      <c r="R76" s="482">
        <v>0</v>
      </c>
      <c r="S76" s="482">
        <v>0</v>
      </c>
      <c r="T76" s="482">
        <v>0</v>
      </c>
      <c r="U76" s="482">
        <v>0</v>
      </c>
      <c r="V76" s="482">
        <v>0</v>
      </c>
      <c r="W76" s="482">
        <v>0</v>
      </c>
      <c r="X76" s="482">
        <v>0</v>
      </c>
      <c r="Y76" s="490">
        <v>19.3</v>
      </c>
      <c r="Z76" s="490" t="s">
        <v>418</v>
      </c>
      <c r="AA76" s="482">
        <v>0</v>
      </c>
      <c r="AB76" s="490">
        <v>0</v>
      </c>
      <c r="AC76" s="482">
        <v>0</v>
      </c>
      <c r="AD76" s="490">
        <v>0</v>
      </c>
      <c r="AE76" s="482">
        <v>0</v>
      </c>
      <c r="AF76" s="491">
        <v>0</v>
      </c>
      <c r="AL76" s="292">
        <f t="shared" si="84"/>
        <v>3</v>
      </c>
      <c r="AN76" s="18">
        <f t="shared" ref="AN76:AN106" si="115">AN75+TIME(0,15,0)</f>
        <v>0.67708333333333304</v>
      </c>
      <c r="AO76" s="26">
        <f>SUM(C80,C187,C294,C401,C508,C615,C722)/config!$AC$13</f>
        <v>0.14285714285714285</v>
      </c>
      <c r="AP76" s="27">
        <f>SUM(D80:E80,D187:E187,D294:E294,D401:E401,D508:E508,D615:E615,D722:E722)/config!$AC$13</f>
        <v>1.1428571428571428</v>
      </c>
      <c r="AQ76" s="27">
        <f>SUM(F80,F187,F294,F401,F508,F615,F722)/config!$AC$13</f>
        <v>0.14285714285714285</v>
      </c>
      <c r="AR76" s="27">
        <f>SUM(G80,G187,G294,G401,G508,G615,G722)/config!$AC$13</f>
        <v>0</v>
      </c>
      <c r="AS76" s="28">
        <f>SUM(H80:H80,H187:H187,H294:H294,H401:H401,H508:H508,H615:H615,H722:H722)/config!$AC$13</f>
        <v>0</v>
      </c>
      <c r="AU76" s="18">
        <f t="shared" ref="AU76:AU106" si="116">AU75+TIME(0,15,0)</f>
        <v>0.67708333333333304</v>
      </c>
      <c r="AV76" s="29">
        <f t="shared" si="85"/>
        <v>1</v>
      </c>
      <c r="AW76" s="30">
        <f t="shared" si="86"/>
        <v>2</v>
      </c>
      <c r="AX76" s="30">
        <f t="shared" si="87"/>
        <v>0</v>
      </c>
      <c r="AY76" s="30">
        <f t="shared" si="88"/>
        <v>3</v>
      </c>
      <c r="AZ76" s="30">
        <f t="shared" si="89"/>
        <v>1</v>
      </c>
      <c r="BA76" s="30">
        <f t="shared" si="90"/>
        <v>3</v>
      </c>
      <c r="BB76" s="31">
        <f t="shared" si="91"/>
        <v>0</v>
      </c>
      <c r="BC76" s="8"/>
      <c r="BD76" s="18">
        <f t="shared" si="92"/>
        <v>0.67708333333333304</v>
      </c>
      <c r="BE76" s="26">
        <f t="shared" si="93"/>
        <v>8.1</v>
      </c>
      <c r="BF76" s="27">
        <f t="shared" si="94"/>
        <v>14.4</v>
      </c>
      <c r="BG76" s="27" t="str">
        <f t="shared" si="95"/>
        <v>-</v>
      </c>
      <c r="BH76" s="27">
        <f t="shared" si="96"/>
        <v>23.1</v>
      </c>
      <c r="BI76" s="27">
        <f t="shared" si="97"/>
        <v>10.5</v>
      </c>
      <c r="BJ76" s="27">
        <f t="shared" si="98"/>
        <v>20.8</v>
      </c>
      <c r="BK76" s="28" t="str">
        <f t="shared" si="99"/>
        <v>-</v>
      </c>
      <c r="BL76" s="8"/>
      <c r="BM76" s="18">
        <f t="shared" si="100"/>
        <v>0.67708333333333304</v>
      </c>
      <c r="BN76" s="26" t="str">
        <f t="shared" si="101"/>
        <v>-</v>
      </c>
      <c r="BO76" s="27" t="str">
        <f t="shared" si="102"/>
        <v>-</v>
      </c>
      <c r="BP76" s="27" t="str">
        <f t="shared" si="103"/>
        <v>-</v>
      </c>
      <c r="BQ76" s="27" t="str">
        <f t="shared" si="104"/>
        <v>-</v>
      </c>
      <c r="BR76" s="27" t="str">
        <f t="shared" si="105"/>
        <v>-</v>
      </c>
      <c r="BS76" s="27" t="str">
        <f t="shared" si="106"/>
        <v>-</v>
      </c>
      <c r="BT76" s="28" t="str">
        <f t="shared" si="107"/>
        <v>-</v>
      </c>
      <c r="BV76" s="25">
        <f t="shared" ref="BV76:BV106" si="117">IF(SUM(BE76:BK76)&gt;0,AVERAGE(BE76:BK76),NA())</f>
        <v>15.38</v>
      </c>
      <c r="BW76" s="304" t="e">
        <f t="shared" ref="BW76:BW106" si="118">IF(SUM(BN76:BT76)&gt;0,AVERAGE(BN76:BT76),NA())</f>
        <v>#N/A</v>
      </c>
      <c r="BX76" s="306">
        <f t="shared" si="46"/>
        <v>60</v>
      </c>
      <c r="BZ76" s="26">
        <f t="shared" si="108"/>
        <v>0</v>
      </c>
      <c r="CA76" s="27">
        <f t="shared" si="109"/>
        <v>0</v>
      </c>
      <c r="CB76" s="27">
        <f t="shared" si="110"/>
        <v>0</v>
      </c>
      <c r="CC76" s="27">
        <f t="shared" si="111"/>
        <v>0</v>
      </c>
      <c r="CD76" s="27">
        <f t="shared" si="112"/>
        <v>0</v>
      </c>
      <c r="CE76" s="27">
        <f t="shared" si="113"/>
        <v>0</v>
      </c>
      <c r="CF76" s="28">
        <f t="shared" si="114"/>
        <v>0</v>
      </c>
      <c r="CI76" s="26">
        <f t="shared" ref="CI76:CI106" si="119">IFERROR(AV76*BE76,"")</f>
        <v>8.1</v>
      </c>
      <c r="CJ76" s="27">
        <f t="shared" si="47"/>
        <v>28.8</v>
      </c>
      <c r="CK76" s="27" t="str">
        <f t="shared" si="48"/>
        <v/>
      </c>
      <c r="CL76" s="27">
        <f t="shared" si="49"/>
        <v>69.300000000000011</v>
      </c>
      <c r="CM76" s="27">
        <f t="shared" si="50"/>
        <v>10.5</v>
      </c>
      <c r="CN76" s="27">
        <f t="shared" si="51"/>
        <v>62.400000000000006</v>
      </c>
      <c r="CO76" s="28" t="str">
        <f t="shared" si="52"/>
        <v/>
      </c>
    </row>
    <row r="77" spans="1:93" ht="15" customHeight="1" x14ac:dyDescent="0.25">
      <c r="A77" s="463" t="s">
        <v>99</v>
      </c>
      <c r="B77" s="482">
        <v>2</v>
      </c>
      <c r="C77" s="482">
        <v>0</v>
      </c>
      <c r="D77" s="482">
        <v>2</v>
      </c>
      <c r="E77" s="482">
        <v>0</v>
      </c>
      <c r="F77" s="482">
        <v>0</v>
      </c>
      <c r="G77" s="482">
        <v>0</v>
      </c>
      <c r="H77" s="482">
        <v>0</v>
      </c>
      <c r="I77" s="482" t="s">
        <v>20</v>
      </c>
      <c r="J77" s="479" t="s">
        <v>99</v>
      </c>
      <c r="K77" s="489">
        <v>0</v>
      </c>
      <c r="L77" s="482">
        <v>0</v>
      </c>
      <c r="M77" s="482">
        <v>2</v>
      </c>
      <c r="N77" s="482">
        <v>0</v>
      </c>
      <c r="O77" s="482">
        <v>0</v>
      </c>
      <c r="P77" s="482">
        <v>0</v>
      </c>
      <c r="Q77" s="482">
        <v>0</v>
      </c>
      <c r="R77" s="482">
        <v>0</v>
      </c>
      <c r="S77" s="482">
        <v>0</v>
      </c>
      <c r="T77" s="482">
        <v>0</v>
      </c>
      <c r="U77" s="482">
        <v>0</v>
      </c>
      <c r="V77" s="482">
        <v>0</v>
      </c>
      <c r="W77" s="482">
        <v>0</v>
      </c>
      <c r="X77" s="482">
        <v>0</v>
      </c>
      <c r="Y77" s="490">
        <v>16.100000000000001</v>
      </c>
      <c r="Z77" s="490" t="s">
        <v>418</v>
      </c>
      <c r="AA77" s="482">
        <v>0</v>
      </c>
      <c r="AB77" s="490">
        <v>0</v>
      </c>
      <c r="AC77" s="482">
        <v>0</v>
      </c>
      <c r="AD77" s="490">
        <v>0</v>
      </c>
      <c r="AE77" s="482">
        <v>0</v>
      </c>
      <c r="AF77" s="491">
        <v>0</v>
      </c>
      <c r="AL77" s="292">
        <f t="shared" si="84"/>
        <v>3</v>
      </c>
      <c r="AN77" s="18">
        <f t="shared" si="115"/>
        <v>0.68749999999999967</v>
      </c>
      <c r="AO77" s="26">
        <f>SUM(C81,C188,C295,C402,C509,C616,C723)/config!$AC$13</f>
        <v>0</v>
      </c>
      <c r="AP77" s="27">
        <f>SUM(D81:E81,D188:E188,D295:E295,D402:E402,D509:E509,D616:E616,D723:E723)/config!$AC$13</f>
        <v>1.2857142857142858</v>
      </c>
      <c r="AQ77" s="27">
        <f>SUM(F81,F188,F295,F402,F509,F616,F723)/config!$AC$13</f>
        <v>0</v>
      </c>
      <c r="AR77" s="27">
        <f>SUM(G81,G188,G295,G402,G509,G616,G723)/config!$AC$13</f>
        <v>0</v>
      </c>
      <c r="AS77" s="28">
        <f>SUM(H81:H81,H188:H188,H295:H295,H402:H402,H509:H509,H616:H616,H723:H723)/config!$AC$13</f>
        <v>0</v>
      </c>
      <c r="AU77" s="18">
        <f t="shared" si="116"/>
        <v>0.68749999999999967</v>
      </c>
      <c r="AV77" s="29">
        <f t="shared" si="85"/>
        <v>0</v>
      </c>
      <c r="AW77" s="30">
        <f t="shared" si="86"/>
        <v>2</v>
      </c>
      <c r="AX77" s="30">
        <f t="shared" si="87"/>
        <v>0</v>
      </c>
      <c r="AY77" s="30">
        <f t="shared" si="88"/>
        <v>4</v>
      </c>
      <c r="AZ77" s="30">
        <f t="shared" si="89"/>
        <v>0</v>
      </c>
      <c r="BA77" s="30">
        <f t="shared" si="90"/>
        <v>2</v>
      </c>
      <c r="BB77" s="31">
        <f t="shared" si="91"/>
        <v>1</v>
      </c>
      <c r="BC77" s="8"/>
      <c r="BD77" s="18">
        <f t="shared" si="92"/>
        <v>0.68749999999999967</v>
      </c>
      <c r="BE77" s="26" t="str">
        <f t="shared" si="93"/>
        <v>-</v>
      </c>
      <c r="BF77" s="27">
        <f t="shared" si="94"/>
        <v>16.100000000000001</v>
      </c>
      <c r="BG77" s="27" t="str">
        <f t="shared" si="95"/>
        <v>-</v>
      </c>
      <c r="BH77" s="27">
        <f t="shared" si="96"/>
        <v>12.6</v>
      </c>
      <c r="BI77" s="27" t="str">
        <f t="shared" si="97"/>
        <v>-</v>
      </c>
      <c r="BJ77" s="27">
        <f t="shared" si="98"/>
        <v>16.8</v>
      </c>
      <c r="BK77" s="28">
        <f t="shared" si="99"/>
        <v>16.2</v>
      </c>
      <c r="BL77" s="8"/>
      <c r="BM77" s="18">
        <f t="shared" si="100"/>
        <v>0.68749999999999967</v>
      </c>
      <c r="BN77" s="26" t="str">
        <f t="shared" si="101"/>
        <v>-</v>
      </c>
      <c r="BO77" s="27" t="str">
        <f t="shared" si="102"/>
        <v>-</v>
      </c>
      <c r="BP77" s="27" t="str">
        <f t="shared" si="103"/>
        <v>-</v>
      </c>
      <c r="BQ77" s="27" t="str">
        <f t="shared" si="104"/>
        <v>-</v>
      </c>
      <c r="BR77" s="27" t="str">
        <f t="shared" si="105"/>
        <v>-</v>
      </c>
      <c r="BS77" s="27" t="str">
        <f t="shared" si="106"/>
        <v>-</v>
      </c>
      <c r="BT77" s="28" t="str">
        <f t="shared" si="107"/>
        <v>-</v>
      </c>
      <c r="BV77" s="25">
        <f t="shared" si="117"/>
        <v>15.425000000000001</v>
      </c>
      <c r="BW77" s="304" t="e">
        <f t="shared" si="118"/>
        <v>#N/A</v>
      </c>
      <c r="BX77" s="306">
        <f t="shared" ref="BX77:BX106" si="120">BX76</f>
        <v>60</v>
      </c>
      <c r="BZ77" s="26">
        <f t="shared" si="108"/>
        <v>0</v>
      </c>
      <c r="CA77" s="27">
        <f t="shared" si="109"/>
        <v>0</v>
      </c>
      <c r="CB77" s="27">
        <f t="shared" si="110"/>
        <v>0</v>
      </c>
      <c r="CC77" s="27">
        <f t="shared" si="111"/>
        <v>0</v>
      </c>
      <c r="CD77" s="27">
        <f t="shared" si="112"/>
        <v>0</v>
      </c>
      <c r="CE77" s="27">
        <f t="shared" si="113"/>
        <v>0</v>
      </c>
      <c r="CF77" s="28">
        <f t="shared" si="114"/>
        <v>0</v>
      </c>
      <c r="CI77" s="26" t="str">
        <f t="shared" si="119"/>
        <v/>
      </c>
      <c r="CJ77" s="27">
        <f t="shared" si="47"/>
        <v>32.200000000000003</v>
      </c>
      <c r="CK77" s="27" t="str">
        <f t="shared" si="48"/>
        <v/>
      </c>
      <c r="CL77" s="27">
        <f t="shared" si="49"/>
        <v>50.4</v>
      </c>
      <c r="CM77" s="27" t="str">
        <f t="shared" si="50"/>
        <v/>
      </c>
      <c r="CN77" s="27">
        <f t="shared" si="51"/>
        <v>33.6</v>
      </c>
      <c r="CO77" s="28">
        <f t="shared" si="52"/>
        <v>16.2</v>
      </c>
    </row>
    <row r="78" spans="1:93" ht="15" customHeight="1" x14ac:dyDescent="0.25">
      <c r="A78" s="463" t="s">
        <v>100</v>
      </c>
      <c r="B78" s="482">
        <v>1</v>
      </c>
      <c r="C78" s="482">
        <v>0</v>
      </c>
      <c r="D78" s="482">
        <v>1</v>
      </c>
      <c r="E78" s="482">
        <v>0</v>
      </c>
      <c r="F78" s="482">
        <v>0</v>
      </c>
      <c r="G78" s="482">
        <v>0</v>
      </c>
      <c r="H78" s="482">
        <v>0</v>
      </c>
      <c r="I78" s="482" t="s">
        <v>20</v>
      </c>
      <c r="J78" s="479" t="s">
        <v>100</v>
      </c>
      <c r="K78" s="489">
        <v>1</v>
      </c>
      <c r="L78" s="482">
        <v>0</v>
      </c>
      <c r="M78" s="482">
        <v>0</v>
      </c>
      <c r="N78" s="482">
        <v>0</v>
      </c>
      <c r="O78" s="482">
        <v>0</v>
      </c>
      <c r="P78" s="482">
        <v>0</v>
      </c>
      <c r="Q78" s="482">
        <v>0</v>
      </c>
      <c r="R78" s="482">
        <v>0</v>
      </c>
      <c r="S78" s="482">
        <v>0</v>
      </c>
      <c r="T78" s="482">
        <v>0</v>
      </c>
      <c r="U78" s="482">
        <v>0</v>
      </c>
      <c r="V78" s="482">
        <v>0</v>
      </c>
      <c r="W78" s="482">
        <v>0</v>
      </c>
      <c r="X78" s="482">
        <v>0</v>
      </c>
      <c r="Y78" s="490">
        <v>8.6</v>
      </c>
      <c r="Z78" s="490" t="s">
        <v>418</v>
      </c>
      <c r="AA78" s="482">
        <v>0</v>
      </c>
      <c r="AB78" s="490">
        <v>0</v>
      </c>
      <c r="AC78" s="482">
        <v>0</v>
      </c>
      <c r="AD78" s="490">
        <v>0</v>
      </c>
      <c r="AE78" s="482">
        <v>0</v>
      </c>
      <c r="AF78" s="491">
        <v>0</v>
      </c>
      <c r="AL78" s="292">
        <f t="shared" si="84"/>
        <v>1</v>
      </c>
      <c r="AN78" s="18">
        <f t="shared" si="115"/>
        <v>0.6979166666666663</v>
      </c>
      <c r="AO78" s="26">
        <f>SUM(C82,C189,C296,C403,C510,C617,C724)/config!$AC$13</f>
        <v>0</v>
      </c>
      <c r="AP78" s="27">
        <f>SUM(D82:E82,D189:E189,D296:E296,D403:E403,D510:E510,D617:E617,D724:E724)/config!$AC$13</f>
        <v>1</v>
      </c>
      <c r="AQ78" s="27">
        <f>SUM(F82,F189,F296,F403,F510,F617,F724)/config!$AC$13</f>
        <v>0</v>
      </c>
      <c r="AR78" s="27">
        <f>SUM(G82,G189,G296,G403,G510,G617,G724)/config!$AC$13</f>
        <v>0</v>
      </c>
      <c r="AS78" s="28">
        <f>SUM(H82:H82,H189:H189,H296:H296,H403:H403,H510:H510,H617:H617,H724:H724)/config!$AC$13</f>
        <v>0</v>
      </c>
      <c r="AU78" s="18">
        <f t="shared" si="116"/>
        <v>0.6979166666666663</v>
      </c>
      <c r="AV78" s="29">
        <f t="shared" si="85"/>
        <v>0</v>
      </c>
      <c r="AW78" s="30">
        <f t="shared" si="86"/>
        <v>3</v>
      </c>
      <c r="AX78" s="30">
        <f t="shared" si="87"/>
        <v>0</v>
      </c>
      <c r="AY78" s="30">
        <f t="shared" si="88"/>
        <v>1</v>
      </c>
      <c r="AZ78" s="30">
        <f t="shared" si="89"/>
        <v>1</v>
      </c>
      <c r="BA78" s="30">
        <f t="shared" si="90"/>
        <v>1</v>
      </c>
      <c r="BB78" s="31">
        <f t="shared" si="91"/>
        <v>1</v>
      </c>
      <c r="BC78" s="8"/>
      <c r="BD78" s="18">
        <f t="shared" si="92"/>
        <v>0.6979166666666663</v>
      </c>
      <c r="BE78" s="26" t="str">
        <f t="shared" si="93"/>
        <v>-</v>
      </c>
      <c r="BF78" s="27">
        <f t="shared" si="94"/>
        <v>19.5</v>
      </c>
      <c r="BG78" s="27" t="str">
        <f t="shared" si="95"/>
        <v>-</v>
      </c>
      <c r="BH78" s="27">
        <f t="shared" si="96"/>
        <v>15.2</v>
      </c>
      <c r="BI78" s="27">
        <f t="shared" si="97"/>
        <v>14.8</v>
      </c>
      <c r="BJ78" s="27">
        <f t="shared" si="98"/>
        <v>18.3</v>
      </c>
      <c r="BK78" s="28">
        <f t="shared" si="99"/>
        <v>16.8</v>
      </c>
      <c r="BL78" s="8"/>
      <c r="BM78" s="18">
        <f t="shared" si="100"/>
        <v>0.6979166666666663</v>
      </c>
      <c r="BN78" s="26" t="str">
        <f t="shared" si="101"/>
        <v>-</v>
      </c>
      <c r="BO78" s="27" t="str">
        <f t="shared" si="102"/>
        <v>-</v>
      </c>
      <c r="BP78" s="27" t="str">
        <f t="shared" si="103"/>
        <v>-</v>
      </c>
      <c r="BQ78" s="27" t="str">
        <f t="shared" si="104"/>
        <v>-</v>
      </c>
      <c r="BR78" s="27" t="str">
        <f t="shared" si="105"/>
        <v>-</v>
      </c>
      <c r="BS78" s="27" t="str">
        <f t="shared" si="106"/>
        <v>-</v>
      </c>
      <c r="BT78" s="28" t="str">
        <f t="shared" si="107"/>
        <v>-</v>
      </c>
      <c r="BV78" s="25">
        <f t="shared" si="117"/>
        <v>16.919999999999998</v>
      </c>
      <c r="BW78" s="304" t="e">
        <f t="shared" si="118"/>
        <v>#N/A</v>
      </c>
      <c r="BX78" s="306">
        <f t="shared" si="120"/>
        <v>60</v>
      </c>
      <c r="BZ78" s="26">
        <f t="shared" si="108"/>
        <v>0</v>
      </c>
      <c r="CA78" s="27">
        <f t="shared" si="109"/>
        <v>0</v>
      </c>
      <c r="CB78" s="27">
        <f t="shared" si="110"/>
        <v>0</v>
      </c>
      <c r="CC78" s="27">
        <f t="shared" si="111"/>
        <v>0</v>
      </c>
      <c r="CD78" s="27">
        <f t="shared" si="112"/>
        <v>0</v>
      </c>
      <c r="CE78" s="27">
        <f t="shared" si="113"/>
        <v>0</v>
      </c>
      <c r="CF78" s="28">
        <f t="shared" si="114"/>
        <v>0</v>
      </c>
      <c r="CI78" s="26" t="str">
        <f t="shared" si="119"/>
        <v/>
      </c>
      <c r="CJ78" s="27">
        <f t="shared" si="47"/>
        <v>58.5</v>
      </c>
      <c r="CK78" s="27" t="str">
        <f t="shared" si="48"/>
        <v/>
      </c>
      <c r="CL78" s="27">
        <f t="shared" si="49"/>
        <v>15.2</v>
      </c>
      <c r="CM78" s="27">
        <f t="shared" si="50"/>
        <v>14.8</v>
      </c>
      <c r="CN78" s="27">
        <f t="shared" si="51"/>
        <v>18.3</v>
      </c>
      <c r="CO78" s="28">
        <f t="shared" si="52"/>
        <v>16.8</v>
      </c>
    </row>
    <row r="79" spans="1:93" ht="15" customHeight="1" x14ac:dyDescent="0.25">
      <c r="A79" s="463" t="s">
        <v>57</v>
      </c>
      <c r="B79" s="488">
        <v>1</v>
      </c>
      <c r="C79" s="488">
        <v>0</v>
      </c>
      <c r="D79" s="488">
        <v>1</v>
      </c>
      <c r="E79" s="488">
        <v>0</v>
      </c>
      <c r="F79" s="488">
        <v>0</v>
      </c>
      <c r="G79" s="488">
        <v>0</v>
      </c>
      <c r="H79" s="488">
        <v>0</v>
      </c>
      <c r="I79" s="488" t="s">
        <v>20</v>
      </c>
      <c r="J79" s="479" t="s">
        <v>57</v>
      </c>
      <c r="K79" s="498">
        <v>0</v>
      </c>
      <c r="L79" s="488">
        <v>1</v>
      </c>
      <c r="M79" s="488">
        <v>0</v>
      </c>
      <c r="N79" s="488">
        <v>0</v>
      </c>
      <c r="O79" s="488">
        <v>0</v>
      </c>
      <c r="P79" s="488">
        <v>0</v>
      </c>
      <c r="Q79" s="488">
        <v>0</v>
      </c>
      <c r="R79" s="488">
        <v>0</v>
      </c>
      <c r="S79" s="488">
        <v>0</v>
      </c>
      <c r="T79" s="488">
        <v>0</v>
      </c>
      <c r="U79" s="488">
        <v>0</v>
      </c>
      <c r="V79" s="488">
        <v>0</v>
      </c>
      <c r="W79" s="488">
        <v>0</v>
      </c>
      <c r="X79" s="488">
        <v>0</v>
      </c>
      <c r="Y79" s="499">
        <v>13.8</v>
      </c>
      <c r="Z79" s="499" t="s">
        <v>418</v>
      </c>
      <c r="AA79" s="488">
        <v>0</v>
      </c>
      <c r="AB79" s="499">
        <v>0</v>
      </c>
      <c r="AC79" s="488">
        <v>0</v>
      </c>
      <c r="AD79" s="499">
        <v>0</v>
      </c>
      <c r="AE79" s="488">
        <v>0</v>
      </c>
      <c r="AF79" s="500">
        <v>0</v>
      </c>
      <c r="AL79" s="292">
        <f t="shared" si="84"/>
        <v>3</v>
      </c>
      <c r="AN79" s="18">
        <f t="shared" si="115"/>
        <v>0.70833333333333293</v>
      </c>
      <c r="AO79" s="26">
        <f>SUM(C83,C190,C297,C404,C511,C618,C725)/config!$AC$13</f>
        <v>0</v>
      </c>
      <c r="AP79" s="27">
        <f>SUM(D83:E83,D190:E190,D297:E297,D404:E404,D511:E511,D618:E618,D725:E725)/config!$AC$13</f>
        <v>1.8571428571428572</v>
      </c>
      <c r="AQ79" s="27">
        <f>SUM(F83,F190,F297,F404,F511,F618,F725)/config!$AC$13</f>
        <v>0</v>
      </c>
      <c r="AR79" s="27">
        <f>SUM(G83,G190,G297,G404,G511,G618,G725)/config!$AC$13</f>
        <v>0</v>
      </c>
      <c r="AS79" s="28">
        <f>SUM(H83:H83,H190:H190,H297:H297,H404:H404,H511:H511,H618:H618,H725:H725)/config!$AC$13</f>
        <v>0</v>
      </c>
      <c r="AU79" s="18">
        <f t="shared" si="116"/>
        <v>0.70833333333333293</v>
      </c>
      <c r="AV79" s="29">
        <f t="shared" si="85"/>
        <v>3</v>
      </c>
      <c r="AW79" s="30">
        <f t="shared" si="86"/>
        <v>2</v>
      </c>
      <c r="AX79" s="30">
        <f t="shared" si="87"/>
        <v>1</v>
      </c>
      <c r="AY79" s="30">
        <f t="shared" si="88"/>
        <v>0</v>
      </c>
      <c r="AZ79" s="30">
        <f t="shared" si="89"/>
        <v>2</v>
      </c>
      <c r="BA79" s="30">
        <f t="shared" si="90"/>
        <v>0</v>
      </c>
      <c r="BB79" s="31">
        <f t="shared" si="91"/>
        <v>5</v>
      </c>
      <c r="BC79" s="8"/>
      <c r="BD79" s="18">
        <f t="shared" si="92"/>
        <v>0.70833333333333293</v>
      </c>
      <c r="BE79" s="26">
        <f t="shared" si="93"/>
        <v>18.3</v>
      </c>
      <c r="BF79" s="27">
        <f t="shared" si="94"/>
        <v>14</v>
      </c>
      <c r="BG79" s="27">
        <f t="shared" si="95"/>
        <v>18.8</v>
      </c>
      <c r="BH79" s="27" t="str">
        <f t="shared" si="96"/>
        <v>-</v>
      </c>
      <c r="BI79" s="27">
        <f t="shared" si="97"/>
        <v>26.7</v>
      </c>
      <c r="BJ79" s="27" t="str">
        <f t="shared" si="98"/>
        <v>-</v>
      </c>
      <c r="BK79" s="28">
        <f t="shared" si="99"/>
        <v>19.3</v>
      </c>
      <c r="BL79" s="8"/>
      <c r="BM79" s="18">
        <f t="shared" si="100"/>
        <v>0.70833333333333293</v>
      </c>
      <c r="BN79" s="26" t="str">
        <f t="shared" si="101"/>
        <v>-</v>
      </c>
      <c r="BO79" s="27" t="str">
        <f t="shared" si="102"/>
        <v>-</v>
      </c>
      <c r="BP79" s="27" t="str">
        <f t="shared" si="103"/>
        <v>-</v>
      </c>
      <c r="BQ79" s="27" t="str">
        <f t="shared" si="104"/>
        <v>-</v>
      </c>
      <c r="BR79" s="27" t="str">
        <f t="shared" si="105"/>
        <v>-</v>
      </c>
      <c r="BS79" s="27" t="str">
        <f t="shared" si="106"/>
        <v>-</v>
      </c>
      <c r="BT79" s="28" t="str">
        <f t="shared" si="107"/>
        <v>-</v>
      </c>
      <c r="BV79" s="25">
        <f t="shared" si="117"/>
        <v>19.419999999999998</v>
      </c>
      <c r="BW79" s="304" t="e">
        <f t="shared" si="118"/>
        <v>#N/A</v>
      </c>
      <c r="BX79" s="306">
        <f t="shared" si="120"/>
        <v>60</v>
      </c>
      <c r="BZ79" s="26">
        <f t="shared" si="108"/>
        <v>0</v>
      </c>
      <c r="CA79" s="27">
        <f t="shared" si="109"/>
        <v>0</v>
      </c>
      <c r="CB79" s="27">
        <f t="shared" si="110"/>
        <v>0</v>
      </c>
      <c r="CC79" s="27">
        <f t="shared" si="111"/>
        <v>0</v>
      </c>
      <c r="CD79" s="27">
        <f t="shared" si="112"/>
        <v>0</v>
      </c>
      <c r="CE79" s="27">
        <f t="shared" si="113"/>
        <v>0</v>
      </c>
      <c r="CF79" s="28">
        <f t="shared" si="114"/>
        <v>0</v>
      </c>
      <c r="CI79" s="26">
        <f t="shared" si="119"/>
        <v>54.900000000000006</v>
      </c>
      <c r="CJ79" s="27">
        <f t="shared" si="47"/>
        <v>28</v>
      </c>
      <c r="CK79" s="27">
        <f t="shared" si="48"/>
        <v>18.8</v>
      </c>
      <c r="CL79" s="27" t="str">
        <f t="shared" si="49"/>
        <v/>
      </c>
      <c r="CM79" s="27">
        <f t="shared" si="50"/>
        <v>53.4</v>
      </c>
      <c r="CN79" s="27" t="str">
        <f t="shared" si="51"/>
        <v/>
      </c>
      <c r="CO79" s="28">
        <f t="shared" si="52"/>
        <v>96.5</v>
      </c>
    </row>
    <row r="80" spans="1:93" ht="15" customHeight="1" x14ac:dyDescent="0.25">
      <c r="A80" s="463" t="s">
        <v>101</v>
      </c>
      <c r="B80" s="482">
        <v>1</v>
      </c>
      <c r="C80" s="482">
        <v>0</v>
      </c>
      <c r="D80" s="482">
        <v>0</v>
      </c>
      <c r="E80" s="482">
        <v>1</v>
      </c>
      <c r="F80" s="482">
        <v>0</v>
      </c>
      <c r="G80" s="482">
        <v>0</v>
      </c>
      <c r="H80" s="482">
        <v>0</v>
      </c>
      <c r="I80" s="482" t="s">
        <v>20</v>
      </c>
      <c r="J80" s="479" t="s">
        <v>101</v>
      </c>
      <c r="K80" s="489">
        <v>1</v>
      </c>
      <c r="L80" s="482">
        <v>0</v>
      </c>
      <c r="M80" s="482">
        <v>0</v>
      </c>
      <c r="N80" s="482">
        <v>0</v>
      </c>
      <c r="O80" s="482">
        <v>0</v>
      </c>
      <c r="P80" s="482">
        <v>0</v>
      </c>
      <c r="Q80" s="482">
        <v>0</v>
      </c>
      <c r="R80" s="482">
        <v>0</v>
      </c>
      <c r="S80" s="482">
        <v>0</v>
      </c>
      <c r="T80" s="482">
        <v>0</v>
      </c>
      <c r="U80" s="482">
        <v>0</v>
      </c>
      <c r="V80" s="482">
        <v>0</v>
      </c>
      <c r="W80" s="482">
        <v>0</v>
      </c>
      <c r="X80" s="482">
        <v>0</v>
      </c>
      <c r="Y80" s="490">
        <v>8.1</v>
      </c>
      <c r="Z80" s="490" t="s">
        <v>418</v>
      </c>
      <c r="AA80" s="482">
        <v>0</v>
      </c>
      <c r="AB80" s="490">
        <v>0</v>
      </c>
      <c r="AC80" s="482">
        <v>0</v>
      </c>
      <c r="AD80" s="490">
        <v>0</v>
      </c>
      <c r="AE80" s="482">
        <v>0</v>
      </c>
      <c r="AF80" s="491">
        <v>0</v>
      </c>
      <c r="AL80" s="292">
        <f t="shared" si="84"/>
        <v>4</v>
      </c>
      <c r="AN80" s="18">
        <f t="shared" si="115"/>
        <v>0.71874999999999956</v>
      </c>
      <c r="AO80" s="26">
        <f>SUM(C84,C191,C298,C405,C512,C619,C726)/config!$AC$13</f>
        <v>0</v>
      </c>
      <c r="AP80" s="27">
        <f>SUM(D84:E84,D191:E191,D298:E298,D405:E405,D512:E512,D619:E619,D726:E726)/config!$AC$13</f>
        <v>1.1428571428571428</v>
      </c>
      <c r="AQ80" s="27">
        <f>SUM(F84,F191,F298,F405,F512,F619,F726)/config!$AC$13</f>
        <v>0</v>
      </c>
      <c r="AR80" s="27">
        <f>SUM(G84,G191,G298,G405,G512,G619,G726)/config!$AC$13</f>
        <v>0</v>
      </c>
      <c r="AS80" s="28">
        <f>SUM(H84:H84,H191:H191,H298:H298,H405:H405,H512:H512,H619:H619,H726:H726)/config!$AC$13</f>
        <v>0</v>
      </c>
      <c r="AU80" s="18">
        <f t="shared" si="116"/>
        <v>0.71874999999999956</v>
      </c>
      <c r="AV80" s="29">
        <f t="shared" si="85"/>
        <v>1</v>
      </c>
      <c r="AW80" s="30">
        <f t="shared" si="86"/>
        <v>3</v>
      </c>
      <c r="AX80" s="30">
        <f t="shared" si="87"/>
        <v>1</v>
      </c>
      <c r="AY80" s="30">
        <f t="shared" si="88"/>
        <v>1</v>
      </c>
      <c r="AZ80" s="30">
        <f t="shared" si="89"/>
        <v>1</v>
      </c>
      <c r="BA80" s="30">
        <f t="shared" si="90"/>
        <v>0</v>
      </c>
      <c r="BB80" s="31">
        <f t="shared" si="91"/>
        <v>1</v>
      </c>
      <c r="BC80" s="8"/>
      <c r="BD80" s="18">
        <f t="shared" si="92"/>
        <v>0.71874999999999956</v>
      </c>
      <c r="BE80" s="26">
        <f t="shared" si="93"/>
        <v>18.600000000000001</v>
      </c>
      <c r="BF80" s="27">
        <f t="shared" si="94"/>
        <v>19.5</v>
      </c>
      <c r="BG80" s="27">
        <f t="shared" si="95"/>
        <v>21.8</v>
      </c>
      <c r="BH80" s="27">
        <f t="shared" si="96"/>
        <v>21.1</v>
      </c>
      <c r="BI80" s="27">
        <f t="shared" si="97"/>
        <v>19.2</v>
      </c>
      <c r="BJ80" s="27" t="str">
        <f t="shared" si="98"/>
        <v>-</v>
      </c>
      <c r="BK80" s="28">
        <f t="shared" si="99"/>
        <v>16</v>
      </c>
      <c r="BL80" s="8"/>
      <c r="BM80" s="18">
        <f t="shared" si="100"/>
        <v>0.71874999999999956</v>
      </c>
      <c r="BN80" s="26" t="str">
        <f t="shared" si="101"/>
        <v>-</v>
      </c>
      <c r="BO80" s="27" t="str">
        <f t="shared" si="102"/>
        <v>-</v>
      </c>
      <c r="BP80" s="27" t="str">
        <f t="shared" si="103"/>
        <v>-</v>
      </c>
      <c r="BQ80" s="27" t="str">
        <f t="shared" si="104"/>
        <v>-</v>
      </c>
      <c r="BR80" s="27" t="str">
        <f t="shared" si="105"/>
        <v>-</v>
      </c>
      <c r="BS80" s="27" t="str">
        <f t="shared" si="106"/>
        <v>-</v>
      </c>
      <c r="BT80" s="28" t="str">
        <f t="shared" si="107"/>
        <v>-</v>
      </c>
      <c r="BV80" s="25">
        <f t="shared" si="117"/>
        <v>19.366666666666667</v>
      </c>
      <c r="BW80" s="304" t="e">
        <f t="shared" si="118"/>
        <v>#N/A</v>
      </c>
      <c r="BX80" s="306">
        <f t="shared" si="120"/>
        <v>60</v>
      </c>
      <c r="BZ80" s="26">
        <f t="shared" si="108"/>
        <v>0</v>
      </c>
      <c r="CA80" s="27">
        <f t="shared" si="109"/>
        <v>0</v>
      </c>
      <c r="CB80" s="27">
        <f t="shared" si="110"/>
        <v>0</v>
      </c>
      <c r="CC80" s="27">
        <f t="shared" si="111"/>
        <v>0</v>
      </c>
      <c r="CD80" s="27">
        <f t="shared" si="112"/>
        <v>0</v>
      </c>
      <c r="CE80" s="27">
        <f t="shared" si="113"/>
        <v>0</v>
      </c>
      <c r="CF80" s="28">
        <f t="shared" si="114"/>
        <v>0</v>
      </c>
      <c r="CI80" s="26">
        <f t="shared" si="119"/>
        <v>18.600000000000001</v>
      </c>
      <c r="CJ80" s="27">
        <f t="shared" si="47"/>
        <v>58.5</v>
      </c>
      <c r="CK80" s="27">
        <f t="shared" si="48"/>
        <v>21.8</v>
      </c>
      <c r="CL80" s="27">
        <f t="shared" si="49"/>
        <v>21.1</v>
      </c>
      <c r="CM80" s="27">
        <f t="shared" si="50"/>
        <v>19.2</v>
      </c>
      <c r="CN80" s="27" t="str">
        <f t="shared" si="51"/>
        <v/>
      </c>
      <c r="CO80" s="28">
        <f t="shared" si="52"/>
        <v>16</v>
      </c>
    </row>
    <row r="81" spans="1:93" ht="15" customHeight="1" x14ac:dyDescent="0.25">
      <c r="A81" s="463" t="s">
        <v>102</v>
      </c>
      <c r="B81" s="482">
        <v>0</v>
      </c>
      <c r="C81" s="482">
        <v>0</v>
      </c>
      <c r="D81" s="482">
        <v>0</v>
      </c>
      <c r="E81" s="482">
        <v>0</v>
      </c>
      <c r="F81" s="482">
        <v>0</v>
      </c>
      <c r="G81" s="482">
        <v>0</v>
      </c>
      <c r="H81" s="482">
        <v>0</v>
      </c>
      <c r="I81" s="482" t="s">
        <v>20</v>
      </c>
      <c r="J81" s="479" t="s">
        <v>102</v>
      </c>
      <c r="K81" s="489">
        <v>0</v>
      </c>
      <c r="L81" s="482">
        <v>0</v>
      </c>
      <c r="M81" s="482">
        <v>0</v>
      </c>
      <c r="N81" s="482">
        <v>0</v>
      </c>
      <c r="O81" s="482">
        <v>0</v>
      </c>
      <c r="P81" s="482">
        <v>0</v>
      </c>
      <c r="Q81" s="482">
        <v>0</v>
      </c>
      <c r="R81" s="482">
        <v>0</v>
      </c>
      <c r="S81" s="482">
        <v>0</v>
      </c>
      <c r="T81" s="482">
        <v>0</v>
      </c>
      <c r="U81" s="482">
        <v>0</v>
      </c>
      <c r="V81" s="482">
        <v>0</v>
      </c>
      <c r="W81" s="482">
        <v>0</v>
      </c>
      <c r="X81" s="482">
        <v>0</v>
      </c>
      <c r="Y81" s="490" t="s">
        <v>418</v>
      </c>
      <c r="Z81" s="490" t="s">
        <v>418</v>
      </c>
      <c r="AA81" s="482">
        <v>0</v>
      </c>
      <c r="AB81" s="490">
        <v>0</v>
      </c>
      <c r="AC81" s="482">
        <v>0</v>
      </c>
      <c r="AD81" s="490">
        <v>0</v>
      </c>
      <c r="AE81" s="482">
        <v>0</v>
      </c>
      <c r="AF81" s="491">
        <v>0</v>
      </c>
      <c r="AL81" s="292">
        <f t="shared" si="84"/>
        <v>4</v>
      </c>
      <c r="AN81" s="18">
        <f t="shared" si="115"/>
        <v>0.72916666666666619</v>
      </c>
      <c r="AO81" s="26">
        <f>SUM(C85,C192,C299,C406,C513,C620,C727)/config!$AC$13</f>
        <v>0</v>
      </c>
      <c r="AP81" s="27">
        <f>SUM(D85:E85,D192:E192,D299:E299,D406:E406,D513:E513,D620:E620,D727:E727)/config!$AC$13</f>
        <v>1.7142857142857142</v>
      </c>
      <c r="AQ81" s="27">
        <f>SUM(F85,F192,F299,F406,F513,F620,F727)/config!$AC$13</f>
        <v>0</v>
      </c>
      <c r="AR81" s="27">
        <f>SUM(G85,G192,G299,G406,G513,G620,G727)/config!$AC$13</f>
        <v>0</v>
      </c>
      <c r="AS81" s="28">
        <f>SUM(H85:H85,H192:H192,H299:H299,H406:H406,H513:H513,H620:H620,H727:H727)/config!$AC$13</f>
        <v>0</v>
      </c>
      <c r="AU81" s="18">
        <f t="shared" si="116"/>
        <v>0.72916666666666619</v>
      </c>
      <c r="AV81" s="29">
        <f t="shared" si="85"/>
        <v>2</v>
      </c>
      <c r="AW81" s="30">
        <f t="shared" si="86"/>
        <v>2</v>
      </c>
      <c r="AX81" s="30">
        <f t="shared" si="87"/>
        <v>2</v>
      </c>
      <c r="AY81" s="30">
        <f t="shared" si="88"/>
        <v>3</v>
      </c>
      <c r="AZ81" s="30">
        <f t="shared" si="89"/>
        <v>1</v>
      </c>
      <c r="BA81" s="30">
        <f t="shared" si="90"/>
        <v>2</v>
      </c>
      <c r="BB81" s="31">
        <f t="shared" si="91"/>
        <v>0</v>
      </c>
      <c r="BC81" s="8"/>
      <c r="BD81" s="18">
        <f t="shared" si="92"/>
        <v>0.72916666666666619</v>
      </c>
      <c r="BE81" s="26">
        <f t="shared" si="93"/>
        <v>16.899999999999999</v>
      </c>
      <c r="BF81" s="27">
        <f t="shared" si="94"/>
        <v>15</v>
      </c>
      <c r="BG81" s="27">
        <f t="shared" si="95"/>
        <v>19.5</v>
      </c>
      <c r="BH81" s="27">
        <f t="shared" si="96"/>
        <v>18.8</v>
      </c>
      <c r="BI81" s="27">
        <f t="shared" si="97"/>
        <v>16.100000000000001</v>
      </c>
      <c r="BJ81" s="27">
        <f t="shared" si="98"/>
        <v>18.7</v>
      </c>
      <c r="BK81" s="28" t="str">
        <f t="shared" si="99"/>
        <v>-</v>
      </c>
      <c r="BL81" s="8"/>
      <c r="BM81" s="18">
        <f t="shared" si="100"/>
        <v>0.72916666666666619</v>
      </c>
      <c r="BN81" s="26" t="str">
        <f t="shared" si="101"/>
        <v>-</v>
      </c>
      <c r="BO81" s="27" t="str">
        <f t="shared" si="102"/>
        <v>-</v>
      </c>
      <c r="BP81" s="27" t="str">
        <f t="shared" si="103"/>
        <v>-</v>
      </c>
      <c r="BQ81" s="27" t="str">
        <f t="shared" si="104"/>
        <v>-</v>
      </c>
      <c r="BR81" s="27" t="str">
        <f t="shared" si="105"/>
        <v>-</v>
      </c>
      <c r="BS81" s="27" t="str">
        <f t="shared" si="106"/>
        <v>-</v>
      </c>
      <c r="BT81" s="28" t="str">
        <f t="shared" si="107"/>
        <v>-</v>
      </c>
      <c r="BV81" s="25">
        <f t="shared" si="117"/>
        <v>17.500000000000004</v>
      </c>
      <c r="BW81" s="304" t="e">
        <f t="shared" si="118"/>
        <v>#N/A</v>
      </c>
      <c r="BX81" s="306">
        <f t="shared" si="120"/>
        <v>60</v>
      </c>
      <c r="BZ81" s="26">
        <f t="shared" si="108"/>
        <v>0</v>
      </c>
      <c r="CA81" s="27">
        <f t="shared" si="109"/>
        <v>0</v>
      </c>
      <c r="CB81" s="27">
        <f t="shared" si="110"/>
        <v>0</v>
      </c>
      <c r="CC81" s="27">
        <f t="shared" si="111"/>
        <v>0</v>
      </c>
      <c r="CD81" s="27">
        <f t="shared" si="112"/>
        <v>0</v>
      </c>
      <c r="CE81" s="27">
        <f t="shared" si="113"/>
        <v>0</v>
      </c>
      <c r="CF81" s="28">
        <f t="shared" si="114"/>
        <v>0</v>
      </c>
      <c r="CI81" s="26">
        <f t="shared" si="119"/>
        <v>33.799999999999997</v>
      </c>
      <c r="CJ81" s="27">
        <f t="shared" si="47"/>
        <v>30</v>
      </c>
      <c r="CK81" s="27">
        <f t="shared" si="48"/>
        <v>39</v>
      </c>
      <c r="CL81" s="27">
        <f t="shared" si="49"/>
        <v>56.400000000000006</v>
      </c>
      <c r="CM81" s="27">
        <f t="shared" si="50"/>
        <v>16.100000000000001</v>
      </c>
      <c r="CN81" s="27">
        <f t="shared" si="51"/>
        <v>37.4</v>
      </c>
      <c r="CO81" s="28" t="str">
        <f t="shared" si="52"/>
        <v/>
      </c>
    </row>
    <row r="82" spans="1:93" ht="15" customHeight="1" x14ac:dyDescent="0.25">
      <c r="A82" s="463" t="s">
        <v>103</v>
      </c>
      <c r="B82" s="482">
        <v>0</v>
      </c>
      <c r="C82" s="482">
        <v>0</v>
      </c>
      <c r="D82" s="482">
        <v>0</v>
      </c>
      <c r="E82" s="482">
        <v>0</v>
      </c>
      <c r="F82" s="482">
        <v>0</v>
      </c>
      <c r="G82" s="482">
        <v>0</v>
      </c>
      <c r="H82" s="482">
        <v>0</v>
      </c>
      <c r="I82" s="482" t="s">
        <v>20</v>
      </c>
      <c r="J82" s="479" t="s">
        <v>103</v>
      </c>
      <c r="K82" s="489">
        <v>0</v>
      </c>
      <c r="L82" s="482">
        <v>0</v>
      </c>
      <c r="M82" s="482">
        <v>0</v>
      </c>
      <c r="N82" s="482">
        <v>0</v>
      </c>
      <c r="O82" s="482">
        <v>0</v>
      </c>
      <c r="P82" s="482">
        <v>0</v>
      </c>
      <c r="Q82" s="482">
        <v>0</v>
      </c>
      <c r="R82" s="482">
        <v>0</v>
      </c>
      <c r="S82" s="482">
        <v>0</v>
      </c>
      <c r="T82" s="482">
        <v>0</v>
      </c>
      <c r="U82" s="482">
        <v>0</v>
      </c>
      <c r="V82" s="482">
        <v>0</v>
      </c>
      <c r="W82" s="482">
        <v>0</v>
      </c>
      <c r="X82" s="482">
        <v>0</v>
      </c>
      <c r="Y82" s="490" t="s">
        <v>418</v>
      </c>
      <c r="Z82" s="490" t="s">
        <v>418</v>
      </c>
      <c r="AA82" s="482">
        <v>0</v>
      </c>
      <c r="AB82" s="490">
        <v>0</v>
      </c>
      <c r="AC82" s="482">
        <v>0</v>
      </c>
      <c r="AD82" s="490">
        <v>0</v>
      </c>
      <c r="AE82" s="482">
        <v>0</v>
      </c>
      <c r="AF82" s="491">
        <v>0</v>
      </c>
      <c r="AL82" s="292">
        <f t="shared" si="84"/>
        <v>0</v>
      </c>
      <c r="AN82" s="18">
        <f t="shared" si="115"/>
        <v>0.73958333333333282</v>
      </c>
      <c r="AO82" s="26">
        <f>SUM(C86,C193,C300,C407,C514,C621,C728)/config!$AC$13</f>
        <v>0</v>
      </c>
      <c r="AP82" s="27">
        <f>SUM(D86:E86,D193:E193,D300:E300,D407:E407,D514:E514,D621:E621,D728:E728)/config!$AC$13</f>
        <v>0.8571428571428571</v>
      </c>
      <c r="AQ82" s="27">
        <f>SUM(F86,F193,F300,F407,F514,F621,F728)/config!$AC$13</f>
        <v>0</v>
      </c>
      <c r="AR82" s="27">
        <f>SUM(G86,G193,G300,G407,G514,G621,G728)/config!$AC$13</f>
        <v>0</v>
      </c>
      <c r="AS82" s="28">
        <f>SUM(H86:H86,H193:H193,H300:H300,H407:H407,H514:H514,H621:H621,H728:H728)/config!$AC$13</f>
        <v>0</v>
      </c>
      <c r="AU82" s="18">
        <f t="shared" si="116"/>
        <v>0.73958333333333282</v>
      </c>
      <c r="AV82" s="29">
        <f t="shared" si="85"/>
        <v>1</v>
      </c>
      <c r="AW82" s="30">
        <f t="shared" si="86"/>
        <v>1</v>
      </c>
      <c r="AX82" s="30">
        <f t="shared" si="87"/>
        <v>2</v>
      </c>
      <c r="AY82" s="30">
        <f t="shared" si="88"/>
        <v>1</v>
      </c>
      <c r="AZ82" s="30">
        <f t="shared" si="89"/>
        <v>1</v>
      </c>
      <c r="BA82" s="30">
        <f t="shared" si="90"/>
        <v>0</v>
      </c>
      <c r="BB82" s="31">
        <f t="shared" si="91"/>
        <v>0</v>
      </c>
      <c r="BC82" s="8"/>
      <c r="BD82" s="18">
        <f t="shared" si="92"/>
        <v>0.73958333333333282</v>
      </c>
      <c r="BE82" s="26">
        <f t="shared" si="93"/>
        <v>12.1</v>
      </c>
      <c r="BF82" s="27">
        <f t="shared" si="94"/>
        <v>18.100000000000001</v>
      </c>
      <c r="BG82" s="27">
        <f t="shared" si="95"/>
        <v>17.7</v>
      </c>
      <c r="BH82" s="27">
        <f t="shared" si="96"/>
        <v>23.3</v>
      </c>
      <c r="BI82" s="27">
        <f t="shared" si="97"/>
        <v>10.199999999999999</v>
      </c>
      <c r="BJ82" s="27" t="str">
        <f t="shared" si="98"/>
        <v>-</v>
      </c>
      <c r="BK82" s="28" t="str">
        <f t="shared" si="99"/>
        <v>-</v>
      </c>
      <c r="BL82" s="8"/>
      <c r="BM82" s="18">
        <f t="shared" si="100"/>
        <v>0.73958333333333282</v>
      </c>
      <c r="BN82" s="26" t="str">
        <f t="shared" si="101"/>
        <v>-</v>
      </c>
      <c r="BO82" s="27" t="str">
        <f t="shared" si="102"/>
        <v>-</v>
      </c>
      <c r="BP82" s="27" t="str">
        <f t="shared" si="103"/>
        <v>-</v>
      </c>
      <c r="BQ82" s="27" t="str">
        <f t="shared" si="104"/>
        <v>-</v>
      </c>
      <c r="BR82" s="27" t="str">
        <f t="shared" si="105"/>
        <v>-</v>
      </c>
      <c r="BS82" s="27" t="str">
        <f t="shared" si="106"/>
        <v>-</v>
      </c>
      <c r="BT82" s="28" t="str">
        <f t="shared" si="107"/>
        <v>-</v>
      </c>
      <c r="BV82" s="25">
        <f t="shared" si="117"/>
        <v>16.28</v>
      </c>
      <c r="BW82" s="304" t="e">
        <f t="shared" si="118"/>
        <v>#N/A</v>
      </c>
      <c r="BX82" s="306">
        <f t="shared" si="120"/>
        <v>60</v>
      </c>
      <c r="BZ82" s="26">
        <f t="shared" si="108"/>
        <v>0</v>
      </c>
      <c r="CA82" s="27">
        <f t="shared" si="109"/>
        <v>0</v>
      </c>
      <c r="CB82" s="27">
        <f t="shared" si="110"/>
        <v>0</v>
      </c>
      <c r="CC82" s="27">
        <f t="shared" si="111"/>
        <v>0</v>
      </c>
      <c r="CD82" s="27">
        <f t="shared" si="112"/>
        <v>0</v>
      </c>
      <c r="CE82" s="27">
        <f t="shared" si="113"/>
        <v>0</v>
      </c>
      <c r="CF82" s="28">
        <f t="shared" si="114"/>
        <v>0</v>
      </c>
      <c r="CI82" s="26">
        <f t="shared" si="119"/>
        <v>12.1</v>
      </c>
      <c r="CJ82" s="27">
        <f t="shared" si="47"/>
        <v>18.100000000000001</v>
      </c>
      <c r="CK82" s="27">
        <f t="shared" si="48"/>
        <v>35.4</v>
      </c>
      <c r="CL82" s="27">
        <f t="shared" si="49"/>
        <v>23.3</v>
      </c>
      <c r="CM82" s="27">
        <f t="shared" si="50"/>
        <v>10.199999999999999</v>
      </c>
      <c r="CN82" s="27" t="str">
        <f t="shared" si="51"/>
        <v/>
      </c>
      <c r="CO82" s="28" t="str">
        <f t="shared" si="52"/>
        <v/>
      </c>
    </row>
    <row r="83" spans="1:93" ht="15" customHeight="1" x14ac:dyDescent="0.25">
      <c r="A83" s="463" t="s">
        <v>59</v>
      </c>
      <c r="B83" s="482">
        <v>3</v>
      </c>
      <c r="C83" s="482">
        <v>0</v>
      </c>
      <c r="D83" s="482">
        <v>2</v>
      </c>
      <c r="E83" s="482">
        <v>1</v>
      </c>
      <c r="F83" s="482">
        <v>0</v>
      </c>
      <c r="G83" s="482">
        <v>0</v>
      </c>
      <c r="H83" s="482">
        <v>0</v>
      </c>
      <c r="I83" s="482" t="s">
        <v>20</v>
      </c>
      <c r="J83" s="479" t="s">
        <v>59</v>
      </c>
      <c r="K83" s="489">
        <v>0</v>
      </c>
      <c r="L83" s="482">
        <v>0</v>
      </c>
      <c r="M83" s="482">
        <v>3</v>
      </c>
      <c r="N83" s="482">
        <v>0</v>
      </c>
      <c r="O83" s="482">
        <v>0</v>
      </c>
      <c r="P83" s="482">
        <v>0</v>
      </c>
      <c r="Q83" s="482">
        <v>0</v>
      </c>
      <c r="R83" s="482">
        <v>0</v>
      </c>
      <c r="S83" s="482">
        <v>0</v>
      </c>
      <c r="T83" s="482">
        <v>0</v>
      </c>
      <c r="U83" s="482">
        <v>0</v>
      </c>
      <c r="V83" s="482">
        <v>0</v>
      </c>
      <c r="W83" s="482">
        <v>0</v>
      </c>
      <c r="X83" s="482">
        <v>0</v>
      </c>
      <c r="Y83" s="490">
        <v>18.3</v>
      </c>
      <c r="Z83" s="490" t="s">
        <v>418</v>
      </c>
      <c r="AA83" s="482">
        <v>0</v>
      </c>
      <c r="AB83" s="490">
        <v>0</v>
      </c>
      <c r="AC83" s="482">
        <v>0</v>
      </c>
      <c r="AD83" s="490">
        <v>0</v>
      </c>
      <c r="AE83" s="482">
        <v>0</v>
      </c>
      <c r="AF83" s="491">
        <v>0</v>
      </c>
      <c r="AL83" s="292">
        <f t="shared" si="84"/>
        <v>0</v>
      </c>
      <c r="AN83" s="18">
        <f t="shared" si="115"/>
        <v>0.74999999999999944</v>
      </c>
      <c r="AO83" s="26">
        <f>SUM(C87,C194,C301,C408,C515,C622,C729)/config!$AC$13</f>
        <v>0</v>
      </c>
      <c r="AP83" s="27">
        <f>SUM(D87:E87,D194:E194,D301:E301,D408:E408,D515:E515,D622:E622,D729:E729)/config!$AC$13</f>
        <v>0.7142857142857143</v>
      </c>
      <c r="AQ83" s="27">
        <f>SUM(F87,F194,F301,F408,F515,F622,F729)/config!$AC$13</f>
        <v>0</v>
      </c>
      <c r="AR83" s="27">
        <f>SUM(G87,G194,G301,G408,G515,G622,G729)/config!$AC$13</f>
        <v>0</v>
      </c>
      <c r="AS83" s="28">
        <f>SUM(H87:H87,H194:H194,H301:H301,H408:H408,H515:H515,H622:H622,H729:H729)/config!$AC$13</f>
        <v>0</v>
      </c>
      <c r="AU83" s="18">
        <f t="shared" si="116"/>
        <v>0.74999999999999944</v>
      </c>
      <c r="AV83" s="29">
        <f t="shared" si="85"/>
        <v>0</v>
      </c>
      <c r="AW83" s="30">
        <f t="shared" si="86"/>
        <v>0</v>
      </c>
      <c r="AX83" s="30">
        <f t="shared" si="87"/>
        <v>0</v>
      </c>
      <c r="AY83" s="30">
        <f t="shared" si="88"/>
        <v>2</v>
      </c>
      <c r="AZ83" s="30">
        <f t="shared" si="89"/>
        <v>0</v>
      </c>
      <c r="BA83" s="30">
        <f t="shared" si="90"/>
        <v>1</v>
      </c>
      <c r="BB83" s="31">
        <f t="shared" si="91"/>
        <v>2</v>
      </c>
      <c r="BC83" s="8"/>
      <c r="BD83" s="18">
        <f t="shared" si="92"/>
        <v>0.74999999999999944</v>
      </c>
      <c r="BE83" s="26" t="str">
        <f t="shared" si="93"/>
        <v>-</v>
      </c>
      <c r="BF83" s="27" t="str">
        <f t="shared" si="94"/>
        <v>-</v>
      </c>
      <c r="BG83" s="27" t="str">
        <f t="shared" si="95"/>
        <v>-</v>
      </c>
      <c r="BH83" s="27">
        <f t="shared" si="96"/>
        <v>18.5</v>
      </c>
      <c r="BI83" s="27" t="str">
        <f t="shared" si="97"/>
        <v>-</v>
      </c>
      <c r="BJ83" s="27">
        <f t="shared" si="98"/>
        <v>15.1</v>
      </c>
      <c r="BK83" s="28">
        <f t="shared" si="99"/>
        <v>13.7</v>
      </c>
      <c r="BL83" s="8"/>
      <c r="BM83" s="18">
        <f t="shared" si="100"/>
        <v>0.74999999999999944</v>
      </c>
      <c r="BN83" s="26" t="str">
        <f t="shared" si="101"/>
        <v>-</v>
      </c>
      <c r="BO83" s="27" t="str">
        <f t="shared" si="102"/>
        <v>-</v>
      </c>
      <c r="BP83" s="27" t="str">
        <f t="shared" si="103"/>
        <v>-</v>
      </c>
      <c r="BQ83" s="27" t="str">
        <f t="shared" si="104"/>
        <v>-</v>
      </c>
      <c r="BR83" s="27" t="str">
        <f t="shared" si="105"/>
        <v>-</v>
      </c>
      <c r="BS83" s="27" t="str">
        <f t="shared" si="106"/>
        <v>-</v>
      </c>
      <c r="BT83" s="28" t="str">
        <f t="shared" si="107"/>
        <v>-</v>
      </c>
      <c r="BV83" s="25">
        <f t="shared" si="117"/>
        <v>15.766666666666666</v>
      </c>
      <c r="BW83" s="304" t="e">
        <f t="shared" si="118"/>
        <v>#N/A</v>
      </c>
      <c r="BX83" s="306">
        <f t="shared" si="120"/>
        <v>60</v>
      </c>
      <c r="BZ83" s="26">
        <f t="shared" si="108"/>
        <v>0</v>
      </c>
      <c r="CA83" s="27">
        <f t="shared" si="109"/>
        <v>0</v>
      </c>
      <c r="CB83" s="27">
        <f t="shared" si="110"/>
        <v>0</v>
      </c>
      <c r="CC83" s="27">
        <f t="shared" si="111"/>
        <v>0</v>
      </c>
      <c r="CD83" s="27">
        <f t="shared" si="112"/>
        <v>0</v>
      </c>
      <c r="CE83" s="27">
        <f t="shared" si="113"/>
        <v>0</v>
      </c>
      <c r="CF83" s="28">
        <f t="shared" si="114"/>
        <v>0</v>
      </c>
      <c r="CI83" s="26" t="str">
        <f t="shared" si="119"/>
        <v/>
      </c>
      <c r="CJ83" s="27" t="str">
        <f t="shared" si="47"/>
        <v/>
      </c>
      <c r="CK83" s="27" t="str">
        <f t="shared" si="48"/>
        <v/>
      </c>
      <c r="CL83" s="27">
        <f t="shared" si="49"/>
        <v>37</v>
      </c>
      <c r="CM83" s="27" t="str">
        <f t="shared" si="50"/>
        <v/>
      </c>
      <c r="CN83" s="27">
        <f t="shared" si="51"/>
        <v>15.1</v>
      </c>
      <c r="CO83" s="28">
        <f t="shared" si="52"/>
        <v>27.4</v>
      </c>
    </row>
    <row r="84" spans="1:93" ht="15" customHeight="1" x14ac:dyDescent="0.25">
      <c r="A84" s="463" t="s">
        <v>104</v>
      </c>
      <c r="B84" s="482">
        <v>1</v>
      </c>
      <c r="C84" s="482">
        <v>0</v>
      </c>
      <c r="D84" s="482">
        <v>1</v>
      </c>
      <c r="E84" s="482">
        <v>0</v>
      </c>
      <c r="F84" s="482">
        <v>0</v>
      </c>
      <c r="G84" s="482">
        <v>0</v>
      </c>
      <c r="H84" s="482">
        <v>0</v>
      </c>
      <c r="I84" s="482" t="s">
        <v>20</v>
      </c>
      <c r="J84" s="479" t="s">
        <v>104</v>
      </c>
      <c r="K84" s="489">
        <v>0</v>
      </c>
      <c r="L84" s="482">
        <v>0</v>
      </c>
      <c r="M84" s="482">
        <v>1</v>
      </c>
      <c r="N84" s="482">
        <v>0</v>
      </c>
      <c r="O84" s="482">
        <v>0</v>
      </c>
      <c r="P84" s="482">
        <v>0</v>
      </c>
      <c r="Q84" s="482">
        <v>0</v>
      </c>
      <c r="R84" s="482">
        <v>0</v>
      </c>
      <c r="S84" s="482">
        <v>0</v>
      </c>
      <c r="T84" s="482">
        <v>0</v>
      </c>
      <c r="U84" s="482">
        <v>0</v>
      </c>
      <c r="V84" s="482">
        <v>0</v>
      </c>
      <c r="W84" s="482">
        <v>0</v>
      </c>
      <c r="X84" s="482">
        <v>0</v>
      </c>
      <c r="Y84" s="490">
        <v>18.600000000000001</v>
      </c>
      <c r="Z84" s="490" t="s">
        <v>418</v>
      </c>
      <c r="AA84" s="482">
        <v>0</v>
      </c>
      <c r="AB84" s="490">
        <v>0</v>
      </c>
      <c r="AC84" s="482">
        <v>0</v>
      </c>
      <c r="AD84" s="490">
        <v>0</v>
      </c>
      <c r="AE84" s="482">
        <v>0</v>
      </c>
      <c r="AF84" s="491">
        <v>0</v>
      </c>
      <c r="AL84" s="292">
        <f t="shared" si="84"/>
        <v>0</v>
      </c>
      <c r="AN84" s="18">
        <f t="shared" si="115"/>
        <v>0.76041666666666607</v>
      </c>
      <c r="AO84" s="26">
        <f>SUM(C88,C195,C302,C409,C516,C623,C730)/config!$AC$13</f>
        <v>0</v>
      </c>
      <c r="AP84" s="27">
        <f>SUM(D88:E88,D195:E195,D302:E302,D409:E409,D516:E516,D623:E623,D730:E730)/config!$AC$13</f>
        <v>0.5714285714285714</v>
      </c>
      <c r="AQ84" s="27">
        <f>SUM(F88,F195,F302,F409,F516,F623,F730)/config!$AC$13</f>
        <v>0</v>
      </c>
      <c r="AR84" s="27">
        <f>SUM(G88,G195,G302,G409,G516,G623,G730)/config!$AC$13</f>
        <v>0</v>
      </c>
      <c r="AS84" s="28">
        <f>SUM(H88:H88,H195:H195,H302:H302,H409:H409,H516:H516,H623:H623,H730:H730)/config!$AC$13</f>
        <v>0</v>
      </c>
      <c r="AU84" s="18">
        <f t="shared" si="116"/>
        <v>0.76041666666666607</v>
      </c>
      <c r="AV84" s="29">
        <f t="shared" si="85"/>
        <v>0</v>
      </c>
      <c r="AW84" s="30">
        <f t="shared" si="86"/>
        <v>2</v>
      </c>
      <c r="AX84" s="30">
        <f t="shared" si="87"/>
        <v>1</v>
      </c>
      <c r="AY84" s="30">
        <f t="shared" si="88"/>
        <v>1</v>
      </c>
      <c r="AZ84" s="30">
        <f t="shared" si="89"/>
        <v>0</v>
      </c>
      <c r="BA84" s="30">
        <f t="shared" si="90"/>
        <v>0</v>
      </c>
      <c r="BB84" s="31">
        <f t="shared" si="91"/>
        <v>0</v>
      </c>
      <c r="BC84" s="8"/>
      <c r="BD84" s="18">
        <f t="shared" si="92"/>
        <v>0.76041666666666607</v>
      </c>
      <c r="BE84" s="26" t="str">
        <f t="shared" si="93"/>
        <v>-</v>
      </c>
      <c r="BF84" s="27">
        <f t="shared" si="94"/>
        <v>15.4</v>
      </c>
      <c r="BG84" s="27">
        <f t="shared" si="95"/>
        <v>19.7</v>
      </c>
      <c r="BH84" s="27">
        <f t="shared" si="96"/>
        <v>17.899999999999999</v>
      </c>
      <c r="BI84" s="27" t="str">
        <f t="shared" si="97"/>
        <v>-</v>
      </c>
      <c r="BJ84" s="27" t="str">
        <f t="shared" si="98"/>
        <v>-</v>
      </c>
      <c r="BK84" s="28" t="str">
        <f t="shared" si="99"/>
        <v>-</v>
      </c>
      <c r="BL84" s="8"/>
      <c r="BM84" s="18">
        <f t="shared" si="100"/>
        <v>0.76041666666666607</v>
      </c>
      <c r="BN84" s="26" t="str">
        <f t="shared" si="101"/>
        <v>-</v>
      </c>
      <c r="BO84" s="27" t="str">
        <f t="shared" si="102"/>
        <v>-</v>
      </c>
      <c r="BP84" s="27" t="str">
        <f t="shared" si="103"/>
        <v>-</v>
      </c>
      <c r="BQ84" s="27" t="str">
        <f t="shared" si="104"/>
        <v>-</v>
      </c>
      <c r="BR84" s="27" t="str">
        <f t="shared" si="105"/>
        <v>-</v>
      </c>
      <c r="BS84" s="27" t="str">
        <f t="shared" si="106"/>
        <v>-</v>
      </c>
      <c r="BT84" s="28" t="str">
        <f t="shared" si="107"/>
        <v>-</v>
      </c>
      <c r="BV84" s="25">
        <f t="shared" si="117"/>
        <v>17.666666666666668</v>
      </c>
      <c r="BW84" s="304" t="e">
        <f t="shared" si="118"/>
        <v>#N/A</v>
      </c>
      <c r="BX84" s="306">
        <f t="shared" si="120"/>
        <v>60</v>
      </c>
      <c r="BZ84" s="26">
        <f t="shared" si="108"/>
        <v>0</v>
      </c>
      <c r="CA84" s="27">
        <f t="shared" si="109"/>
        <v>0</v>
      </c>
      <c r="CB84" s="27">
        <f t="shared" si="110"/>
        <v>0</v>
      </c>
      <c r="CC84" s="27">
        <f t="shared" si="111"/>
        <v>0</v>
      </c>
      <c r="CD84" s="27">
        <f t="shared" si="112"/>
        <v>0</v>
      </c>
      <c r="CE84" s="27">
        <f t="shared" si="113"/>
        <v>0</v>
      </c>
      <c r="CF84" s="28">
        <f t="shared" si="114"/>
        <v>0</v>
      </c>
      <c r="CI84" s="26" t="str">
        <f t="shared" si="119"/>
        <v/>
      </c>
      <c r="CJ84" s="27">
        <f t="shared" si="47"/>
        <v>30.8</v>
      </c>
      <c r="CK84" s="27">
        <f t="shared" si="48"/>
        <v>19.7</v>
      </c>
      <c r="CL84" s="27">
        <f t="shared" si="49"/>
        <v>17.899999999999999</v>
      </c>
      <c r="CM84" s="27" t="str">
        <f t="shared" si="50"/>
        <v/>
      </c>
      <c r="CN84" s="27" t="str">
        <f t="shared" si="51"/>
        <v/>
      </c>
      <c r="CO84" s="28" t="str">
        <f t="shared" si="52"/>
        <v/>
      </c>
    </row>
    <row r="85" spans="1:93" ht="15" customHeight="1" x14ac:dyDescent="0.25">
      <c r="A85" s="463" t="s">
        <v>105</v>
      </c>
      <c r="B85" s="482">
        <v>2</v>
      </c>
      <c r="C85" s="482">
        <v>0</v>
      </c>
      <c r="D85" s="482">
        <v>1</v>
      </c>
      <c r="E85" s="482">
        <v>1</v>
      </c>
      <c r="F85" s="482">
        <v>0</v>
      </c>
      <c r="G85" s="482">
        <v>0</v>
      </c>
      <c r="H85" s="482">
        <v>0</v>
      </c>
      <c r="I85" s="482" t="s">
        <v>20</v>
      </c>
      <c r="J85" s="479" t="s">
        <v>105</v>
      </c>
      <c r="K85" s="489">
        <v>0</v>
      </c>
      <c r="L85" s="482">
        <v>0</v>
      </c>
      <c r="M85" s="482">
        <v>2</v>
      </c>
      <c r="N85" s="482">
        <v>0</v>
      </c>
      <c r="O85" s="482">
        <v>0</v>
      </c>
      <c r="P85" s="482">
        <v>0</v>
      </c>
      <c r="Q85" s="482">
        <v>0</v>
      </c>
      <c r="R85" s="482">
        <v>0</v>
      </c>
      <c r="S85" s="482">
        <v>0</v>
      </c>
      <c r="T85" s="482">
        <v>0</v>
      </c>
      <c r="U85" s="482">
        <v>0</v>
      </c>
      <c r="V85" s="482">
        <v>0</v>
      </c>
      <c r="W85" s="482">
        <v>0</v>
      </c>
      <c r="X85" s="482">
        <v>0</v>
      </c>
      <c r="Y85" s="490">
        <v>16.899999999999999</v>
      </c>
      <c r="Z85" s="490" t="s">
        <v>418</v>
      </c>
      <c r="AA85" s="482">
        <v>0</v>
      </c>
      <c r="AB85" s="490">
        <v>0</v>
      </c>
      <c r="AC85" s="482">
        <v>0</v>
      </c>
      <c r="AD85" s="490">
        <v>0</v>
      </c>
      <c r="AE85" s="482">
        <v>0</v>
      </c>
      <c r="AF85" s="491">
        <v>0</v>
      </c>
      <c r="AL85" s="292">
        <f t="shared" si="84"/>
        <v>0</v>
      </c>
      <c r="AN85" s="18">
        <f t="shared" si="115"/>
        <v>0.7708333333333327</v>
      </c>
      <c r="AO85" s="26">
        <f>SUM(C89,C196,C303,C410,C517,C624,C731)/config!$AC$13</f>
        <v>0</v>
      </c>
      <c r="AP85" s="27">
        <f>SUM(D89:E89,D196:E196,D303:E303,D410:E410,D517:E517,D624:E624,D731:E731)/config!$AC$13</f>
        <v>0</v>
      </c>
      <c r="AQ85" s="27">
        <f>SUM(F89,F196,F303,F410,F517,F624,F731)/config!$AC$13</f>
        <v>0</v>
      </c>
      <c r="AR85" s="27">
        <f>SUM(G89,G196,G303,G410,G517,G624,G731)/config!$AC$13</f>
        <v>0</v>
      </c>
      <c r="AS85" s="28">
        <f>SUM(H89:H89,H196:H196,H303:H303,H410:H410,H517:H517,H624:H624,H731:H731)/config!$AC$13</f>
        <v>0</v>
      </c>
      <c r="AU85" s="18">
        <f t="shared" si="116"/>
        <v>0.7708333333333327</v>
      </c>
      <c r="AV85" s="29">
        <f t="shared" si="85"/>
        <v>0</v>
      </c>
      <c r="AW85" s="30">
        <f t="shared" si="86"/>
        <v>0</v>
      </c>
      <c r="AX85" s="30">
        <f t="shared" si="87"/>
        <v>0</v>
      </c>
      <c r="AY85" s="30">
        <f t="shared" si="88"/>
        <v>0</v>
      </c>
      <c r="AZ85" s="30">
        <f t="shared" si="89"/>
        <v>0</v>
      </c>
      <c r="BA85" s="30">
        <f t="shared" si="90"/>
        <v>0</v>
      </c>
      <c r="BB85" s="31">
        <f t="shared" si="91"/>
        <v>0</v>
      </c>
      <c r="BC85" s="8"/>
      <c r="BD85" s="18">
        <f t="shared" si="92"/>
        <v>0.7708333333333327</v>
      </c>
      <c r="BE85" s="26" t="str">
        <f t="shared" si="93"/>
        <v>-</v>
      </c>
      <c r="BF85" s="27" t="str">
        <f t="shared" si="94"/>
        <v>-</v>
      </c>
      <c r="BG85" s="27" t="str">
        <f t="shared" si="95"/>
        <v>-</v>
      </c>
      <c r="BH85" s="27" t="str">
        <f t="shared" si="96"/>
        <v>-</v>
      </c>
      <c r="BI85" s="27" t="str">
        <f t="shared" si="97"/>
        <v>-</v>
      </c>
      <c r="BJ85" s="27" t="str">
        <f t="shared" si="98"/>
        <v>-</v>
      </c>
      <c r="BK85" s="28" t="str">
        <f t="shared" si="99"/>
        <v>-</v>
      </c>
      <c r="BL85" s="8"/>
      <c r="BM85" s="18">
        <f t="shared" si="100"/>
        <v>0.7708333333333327</v>
      </c>
      <c r="BN85" s="26" t="str">
        <f t="shared" si="101"/>
        <v>-</v>
      </c>
      <c r="BO85" s="27" t="str">
        <f t="shared" si="102"/>
        <v>-</v>
      </c>
      <c r="BP85" s="27" t="str">
        <f t="shared" si="103"/>
        <v>-</v>
      </c>
      <c r="BQ85" s="27" t="str">
        <f t="shared" si="104"/>
        <v>-</v>
      </c>
      <c r="BR85" s="27" t="str">
        <f t="shared" si="105"/>
        <v>-</v>
      </c>
      <c r="BS85" s="27" t="str">
        <f t="shared" si="106"/>
        <v>-</v>
      </c>
      <c r="BT85" s="28" t="str">
        <f t="shared" si="107"/>
        <v>-</v>
      </c>
      <c r="BV85" s="25" t="e">
        <f t="shared" si="117"/>
        <v>#N/A</v>
      </c>
      <c r="BW85" s="304" t="e">
        <f t="shared" si="118"/>
        <v>#N/A</v>
      </c>
      <c r="BX85" s="306">
        <f t="shared" si="120"/>
        <v>60</v>
      </c>
      <c r="BZ85" s="26">
        <f t="shared" si="108"/>
        <v>0</v>
      </c>
      <c r="CA85" s="27">
        <f t="shared" si="109"/>
        <v>0</v>
      </c>
      <c r="CB85" s="27">
        <f t="shared" si="110"/>
        <v>0</v>
      </c>
      <c r="CC85" s="27">
        <f t="shared" si="111"/>
        <v>0</v>
      </c>
      <c r="CD85" s="27">
        <f t="shared" si="112"/>
        <v>0</v>
      </c>
      <c r="CE85" s="27">
        <f t="shared" si="113"/>
        <v>0</v>
      </c>
      <c r="CF85" s="28">
        <f t="shared" si="114"/>
        <v>0</v>
      </c>
      <c r="CI85" s="26" t="str">
        <f t="shared" si="119"/>
        <v/>
      </c>
      <c r="CJ85" s="27" t="str">
        <f t="shared" si="47"/>
        <v/>
      </c>
      <c r="CK85" s="27" t="str">
        <f t="shared" si="48"/>
        <v/>
      </c>
      <c r="CL85" s="27" t="str">
        <f t="shared" si="49"/>
        <v/>
      </c>
      <c r="CM85" s="27" t="str">
        <f t="shared" si="50"/>
        <v/>
      </c>
      <c r="CN85" s="27" t="str">
        <f t="shared" si="51"/>
        <v/>
      </c>
      <c r="CO85" s="28" t="str">
        <f t="shared" si="52"/>
        <v/>
      </c>
    </row>
    <row r="86" spans="1:93" ht="15" customHeight="1" x14ac:dyDescent="0.25">
      <c r="A86" s="463" t="s">
        <v>106</v>
      </c>
      <c r="B86" s="482">
        <v>1</v>
      </c>
      <c r="C86" s="482">
        <v>0</v>
      </c>
      <c r="D86" s="482">
        <v>1</v>
      </c>
      <c r="E86" s="482">
        <v>0</v>
      </c>
      <c r="F86" s="482">
        <v>0</v>
      </c>
      <c r="G86" s="482">
        <v>0</v>
      </c>
      <c r="H86" s="482">
        <v>0</v>
      </c>
      <c r="I86" s="482" t="s">
        <v>20</v>
      </c>
      <c r="J86" s="479" t="s">
        <v>106</v>
      </c>
      <c r="K86" s="489">
        <v>0</v>
      </c>
      <c r="L86" s="482">
        <v>1</v>
      </c>
      <c r="M86" s="482">
        <v>0</v>
      </c>
      <c r="N86" s="482">
        <v>0</v>
      </c>
      <c r="O86" s="482">
        <v>0</v>
      </c>
      <c r="P86" s="482">
        <v>0</v>
      </c>
      <c r="Q86" s="482">
        <v>0</v>
      </c>
      <c r="R86" s="482">
        <v>0</v>
      </c>
      <c r="S86" s="482">
        <v>0</v>
      </c>
      <c r="T86" s="482">
        <v>0</v>
      </c>
      <c r="U86" s="482">
        <v>0</v>
      </c>
      <c r="V86" s="482">
        <v>0</v>
      </c>
      <c r="W86" s="482">
        <v>0</v>
      </c>
      <c r="X86" s="482">
        <v>0</v>
      </c>
      <c r="Y86" s="490">
        <v>12.1</v>
      </c>
      <c r="Z86" s="490" t="s">
        <v>418</v>
      </c>
      <c r="AA86" s="482">
        <v>0</v>
      </c>
      <c r="AB86" s="490">
        <v>0</v>
      </c>
      <c r="AC86" s="482">
        <v>0</v>
      </c>
      <c r="AD86" s="490">
        <v>0</v>
      </c>
      <c r="AE86" s="482">
        <v>0</v>
      </c>
      <c r="AF86" s="491">
        <v>0</v>
      </c>
      <c r="AL86" s="292">
        <f t="shared" si="84"/>
        <v>2</v>
      </c>
      <c r="AN86" s="18">
        <f t="shared" si="115"/>
        <v>0.78124999999999933</v>
      </c>
      <c r="AO86" s="26">
        <f>SUM(C90,C197,C304,C411,C518,C625,C732)/config!$AC$13</f>
        <v>0</v>
      </c>
      <c r="AP86" s="27">
        <f>SUM(D90:E90,D197:E197,D304:E304,D411:E411,D518:E518,D625:E625,D732:E732)/config!$AC$13</f>
        <v>0.5714285714285714</v>
      </c>
      <c r="AQ86" s="27">
        <f>SUM(F90,F197,F304,F411,F518,F625,F732)/config!$AC$13</f>
        <v>0</v>
      </c>
      <c r="AR86" s="27">
        <f>SUM(G90,G197,G304,G411,G518,G625,G732)/config!$AC$13</f>
        <v>0</v>
      </c>
      <c r="AS86" s="28">
        <f>SUM(H90:H90,H197:H197,H304:H304,H411:H411,H518:H518,H625:H625,H732:H732)/config!$AC$13</f>
        <v>0</v>
      </c>
      <c r="AU86" s="18">
        <f t="shared" si="116"/>
        <v>0.78124999999999933</v>
      </c>
      <c r="AV86" s="29">
        <f t="shared" si="85"/>
        <v>0</v>
      </c>
      <c r="AW86" s="30">
        <f t="shared" si="86"/>
        <v>0</v>
      </c>
      <c r="AX86" s="30">
        <f t="shared" si="87"/>
        <v>2</v>
      </c>
      <c r="AY86" s="30">
        <f t="shared" si="88"/>
        <v>2</v>
      </c>
      <c r="AZ86" s="30">
        <f t="shared" si="89"/>
        <v>0</v>
      </c>
      <c r="BA86" s="30">
        <f t="shared" si="90"/>
        <v>0</v>
      </c>
      <c r="BB86" s="31">
        <f t="shared" si="91"/>
        <v>0</v>
      </c>
      <c r="BC86" s="8"/>
      <c r="BD86" s="18">
        <f t="shared" si="92"/>
        <v>0.78124999999999933</v>
      </c>
      <c r="BE86" s="26" t="str">
        <f t="shared" si="93"/>
        <v>-</v>
      </c>
      <c r="BF86" s="27" t="str">
        <f t="shared" si="94"/>
        <v>-</v>
      </c>
      <c r="BG86" s="27">
        <f t="shared" si="95"/>
        <v>14.5</v>
      </c>
      <c r="BH86" s="27">
        <f t="shared" si="96"/>
        <v>10.5</v>
      </c>
      <c r="BI86" s="27" t="str">
        <f t="shared" si="97"/>
        <v>-</v>
      </c>
      <c r="BJ86" s="27" t="str">
        <f t="shared" si="98"/>
        <v>-</v>
      </c>
      <c r="BK86" s="28" t="str">
        <f t="shared" si="99"/>
        <v>-</v>
      </c>
      <c r="BL86" s="8"/>
      <c r="BM86" s="18">
        <f t="shared" si="100"/>
        <v>0.78124999999999933</v>
      </c>
      <c r="BN86" s="26" t="str">
        <f t="shared" si="101"/>
        <v>-</v>
      </c>
      <c r="BO86" s="27" t="str">
        <f t="shared" si="102"/>
        <v>-</v>
      </c>
      <c r="BP86" s="27" t="str">
        <f t="shared" si="103"/>
        <v>-</v>
      </c>
      <c r="BQ86" s="27" t="str">
        <f t="shared" si="104"/>
        <v>-</v>
      </c>
      <c r="BR86" s="27" t="str">
        <f t="shared" si="105"/>
        <v>-</v>
      </c>
      <c r="BS86" s="27" t="str">
        <f t="shared" si="106"/>
        <v>-</v>
      </c>
      <c r="BT86" s="28" t="str">
        <f t="shared" si="107"/>
        <v>-</v>
      </c>
      <c r="BV86" s="25">
        <f t="shared" si="117"/>
        <v>12.5</v>
      </c>
      <c r="BW86" s="304" t="e">
        <f t="shared" si="118"/>
        <v>#N/A</v>
      </c>
      <c r="BX86" s="306">
        <f t="shared" si="120"/>
        <v>60</v>
      </c>
      <c r="BZ86" s="26">
        <f t="shared" si="108"/>
        <v>0</v>
      </c>
      <c r="CA86" s="27">
        <f t="shared" si="109"/>
        <v>0</v>
      </c>
      <c r="CB86" s="27">
        <f t="shared" si="110"/>
        <v>0</v>
      </c>
      <c r="CC86" s="27">
        <f t="shared" si="111"/>
        <v>0</v>
      </c>
      <c r="CD86" s="27">
        <f t="shared" si="112"/>
        <v>0</v>
      </c>
      <c r="CE86" s="27">
        <f t="shared" si="113"/>
        <v>0</v>
      </c>
      <c r="CF86" s="28">
        <f t="shared" si="114"/>
        <v>0</v>
      </c>
      <c r="CI86" s="26" t="str">
        <f t="shared" si="119"/>
        <v/>
      </c>
      <c r="CJ86" s="27" t="str">
        <f t="shared" si="47"/>
        <v/>
      </c>
      <c r="CK86" s="27">
        <f t="shared" si="48"/>
        <v>29</v>
      </c>
      <c r="CL86" s="27">
        <f t="shared" si="49"/>
        <v>21</v>
      </c>
      <c r="CM86" s="27" t="str">
        <f t="shared" si="50"/>
        <v/>
      </c>
      <c r="CN86" s="27" t="str">
        <f t="shared" si="51"/>
        <v/>
      </c>
      <c r="CO86" s="28" t="str">
        <f t="shared" si="52"/>
        <v/>
      </c>
    </row>
    <row r="87" spans="1:93" ht="15" customHeight="1" x14ac:dyDescent="0.25">
      <c r="A87" s="463" t="s">
        <v>61</v>
      </c>
      <c r="B87" s="488">
        <v>0</v>
      </c>
      <c r="C87" s="488">
        <v>0</v>
      </c>
      <c r="D87" s="488">
        <v>0</v>
      </c>
      <c r="E87" s="488">
        <v>0</v>
      </c>
      <c r="F87" s="488">
        <v>0</v>
      </c>
      <c r="G87" s="488">
        <v>0</v>
      </c>
      <c r="H87" s="488">
        <v>0</v>
      </c>
      <c r="I87" s="488" t="s">
        <v>20</v>
      </c>
      <c r="J87" s="479" t="s">
        <v>61</v>
      </c>
      <c r="K87" s="498">
        <v>0</v>
      </c>
      <c r="L87" s="488">
        <v>0</v>
      </c>
      <c r="M87" s="488">
        <v>0</v>
      </c>
      <c r="N87" s="488">
        <v>0</v>
      </c>
      <c r="O87" s="488">
        <v>0</v>
      </c>
      <c r="P87" s="488">
        <v>0</v>
      </c>
      <c r="Q87" s="488">
        <v>0</v>
      </c>
      <c r="R87" s="488">
        <v>0</v>
      </c>
      <c r="S87" s="488">
        <v>0</v>
      </c>
      <c r="T87" s="488">
        <v>0</v>
      </c>
      <c r="U87" s="488">
        <v>0</v>
      </c>
      <c r="V87" s="488">
        <v>0</v>
      </c>
      <c r="W87" s="488">
        <v>0</v>
      </c>
      <c r="X87" s="488">
        <v>0</v>
      </c>
      <c r="Y87" s="499" t="s">
        <v>418</v>
      </c>
      <c r="Z87" s="499" t="s">
        <v>418</v>
      </c>
      <c r="AA87" s="488">
        <v>0</v>
      </c>
      <c r="AB87" s="499">
        <v>0</v>
      </c>
      <c r="AC87" s="488">
        <v>0</v>
      </c>
      <c r="AD87" s="499">
        <v>0</v>
      </c>
      <c r="AE87" s="488">
        <v>0</v>
      </c>
      <c r="AF87" s="500">
        <v>0</v>
      </c>
      <c r="AL87" s="292">
        <f t="shared" si="84"/>
        <v>0</v>
      </c>
      <c r="AN87" s="18">
        <f t="shared" si="115"/>
        <v>0.79166666666666596</v>
      </c>
      <c r="AO87" s="32">
        <f>SUM(C91,C198,C305,C412,C519,C626,C733)/config!$AC$13</f>
        <v>0</v>
      </c>
      <c r="AP87" s="33">
        <f>SUM(D91:E91,D198:E198,D305:E305,D412:E412,D519:E519,D626:E626,D733:E733)/config!$AC$13</f>
        <v>0.2857142857142857</v>
      </c>
      <c r="AQ87" s="33">
        <f>SUM(F91,F198,F305,F412,F519,F626,F733)/config!$AC$13</f>
        <v>0</v>
      </c>
      <c r="AR87" s="33">
        <f>SUM(G91,G198,G305,G412,G519,G626,G733)/config!$AC$13</f>
        <v>0</v>
      </c>
      <c r="AS87" s="34">
        <f>SUM(H91:H91,H198:H198,H305:H305,H412:H412,H519:H519,H626:H626,H733:H733)/config!$AC$13</f>
        <v>0</v>
      </c>
      <c r="AU87" s="18">
        <f t="shared" si="116"/>
        <v>0.79166666666666596</v>
      </c>
      <c r="AV87" s="35">
        <f t="shared" si="85"/>
        <v>0</v>
      </c>
      <c r="AW87" s="36">
        <f t="shared" si="86"/>
        <v>0</v>
      </c>
      <c r="AX87" s="36">
        <f t="shared" si="87"/>
        <v>0</v>
      </c>
      <c r="AY87" s="36">
        <f t="shared" si="88"/>
        <v>0</v>
      </c>
      <c r="AZ87" s="36">
        <f t="shared" si="89"/>
        <v>0</v>
      </c>
      <c r="BA87" s="36">
        <f t="shared" si="90"/>
        <v>0</v>
      </c>
      <c r="BB87" s="37">
        <f t="shared" si="91"/>
        <v>2</v>
      </c>
      <c r="BC87" s="8"/>
      <c r="BD87" s="18">
        <f t="shared" si="92"/>
        <v>0.79166666666666596</v>
      </c>
      <c r="BE87" s="32" t="str">
        <f t="shared" si="93"/>
        <v>-</v>
      </c>
      <c r="BF87" s="33" t="str">
        <f t="shared" si="94"/>
        <v>-</v>
      </c>
      <c r="BG87" s="33" t="str">
        <f t="shared" si="95"/>
        <v>-</v>
      </c>
      <c r="BH87" s="33" t="str">
        <f t="shared" si="96"/>
        <v>-</v>
      </c>
      <c r="BI87" s="33" t="str">
        <f t="shared" si="97"/>
        <v>-</v>
      </c>
      <c r="BJ87" s="33" t="str">
        <f t="shared" si="98"/>
        <v>-</v>
      </c>
      <c r="BK87" s="34">
        <f t="shared" si="99"/>
        <v>14.9</v>
      </c>
      <c r="BL87" s="8"/>
      <c r="BM87" s="18">
        <f t="shared" si="100"/>
        <v>0.79166666666666596</v>
      </c>
      <c r="BN87" s="32" t="str">
        <f t="shared" si="101"/>
        <v>-</v>
      </c>
      <c r="BO87" s="33" t="str">
        <f t="shared" si="102"/>
        <v>-</v>
      </c>
      <c r="BP87" s="33" t="str">
        <f t="shared" si="103"/>
        <v>-</v>
      </c>
      <c r="BQ87" s="33" t="str">
        <f t="shared" si="104"/>
        <v>-</v>
      </c>
      <c r="BR87" s="33" t="str">
        <f t="shared" si="105"/>
        <v>-</v>
      </c>
      <c r="BS87" s="33" t="str">
        <f t="shared" si="106"/>
        <v>-</v>
      </c>
      <c r="BT87" s="34" t="str">
        <f t="shared" si="107"/>
        <v>-</v>
      </c>
      <c r="BV87" s="25">
        <f t="shared" si="117"/>
        <v>14.9</v>
      </c>
      <c r="BW87" s="304" t="e">
        <f t="shared" si="118"/>
        <v>#N/A</v>
      </c>
      <c r="BX87" s="306">
        <f t="shared" si="120"/>
        <v>60</v>
      </c>
      <c r="BZ87" s="32">
        <f t="shared" si="108"/>
        <v>0</v>
      </c>
      <c r="CA87" s="33">
        <f t="shared" si="109"/>
        <v>0</v>
      </c>
      <c r="CB87" s="33">
        <f t="shared" si="110"/>
        <v>0</v>
      </c>
      <c r="CC87" s="33">
        <f t="shared" si="111"/>
        <v>0</v>
      </c>
      <c r="CD87" s="33">
        <f t="shared" si="112"/>
        <v>0</v>
      </c>
      <c r="CE87" s="33">
        <f t="shared" si="113"/>
        <v>0</v>
      </c>
      <c r="CF87" s="34">
        <f t="shared" si="114"/>
        <v>0</v>
      </c>
      <c r="CI87" s="32" t="str">
        <f t="shared" si="119"/>
        <v/>
      </c>
      <c r="CJ87" s="33" t="str">
        <f t="shared" si="47"/>
        <v/>
      </c>
      <c r="CK87" s="33" t="str">
        <f t="shared" si="48"/>
        <v/>
      </c>
      <c r="CL87" s="33" t="str">
        <f t="shared" si="49"/>
        <v/>
      </c>
      <c r="CM87" s="33" t="str">
        <f t="shared" si="50"/>
        <v/>
      </c>
      <c r="CN87" s="33" t="str">
        <f t="shared" si="51"/>
        <v/>
      </c>
      <c r="CO87" s="34">
        <f t="shared" si="52"/>
        <v>29.8</v>
      </c>
    </row>
    <row r="88" spans="1:93" ht="15" customHeight="1" x14ac:dyDescent="0.25">
      <c r="A88" s="463" t="s">
        <v>107</v>
      </c>
      <c r="B88" s="482">
        <v>0</v>
      </c>
      <c r="C88" s="482">
        <v>0</v>
      </c>
      <c r="D88" s="482">
        <v>0</v>
      </c>
      <c r="E88" s="482">
        <v>0</v>
      </c>
      <c r="F88" s="482">
        <v>0</v>
      </c>
      <c r="G88" s="482">
        <v>0</v>
      </c>
      <c r="H88" s="482">
        <v>0</v>
      </c>
      <c r="I88" s="482" t="s">
        <v>20</v>
      </c>
      <c r="J88" s="479" t="s">
        <v>107</v>
      </c>
      <c r="K88" s="489">
        <v>0</v>
      </c>
      <c r="L88" s="482">
        <v>0</v>
      </c>
      <c r="M88" s="482">
        <v>0</v>
      </c>
      <c r="N88" s="482">
        <v>0</v>
      </c>
      <c r="O88" s="482">
        <v>0</v>
      </c>
      <c r="P88" s="482">
        <v>0</v>
      </c>
      <c r="Q88" s="482">
        <v>0</v>
      </c>
      <c r="R88" s="482">
        <v>0</v>
      </c>
      <c r="S88" s="482">
        <v>0</v>
      </c>
      <c r="T88" s="482">
        <v>0</v>
      </c>
      <c r="U88" s="482">
        <v>0</v>
      </c>
      <c r="V88" s="482">
        <v>0</v>
      </c>
      <c r="W88" s="482">
        <v>0</v>
      </c>
      <c r="X88" s="482">
        <v>0</v>
      </c>
      <c r="Y88" s="490" t="s">
        <v>418</v>
      </c>
      <c r="Z88" s="490" t="s">
        <v>418</v>
      </c>
      <c r="AA88" s="482">
        <v>0</v>
      </c>
      <c r="AB88" s="490">
        <v>0</v>
      </c>
      <c r="AC88" s="482">
        <v>0</v>
      </c>
      <c r="AD88" s="490">
        <v>0</v>
      </c>
      <c r="AE88" s="482">
        <v>0</v>
      </c>
      <c r="AF88" s="491">
        <v>0</v>
      </c>
      <c r="AL88" s="292">
        <f t="shared" si="84"/>
        <v>0</v>
      </c>
      <c r="AN88" s="18">
        <f t="shared" si="115"/>
        <v>0.80208333333333259</v>
      </c>
      <c r="AO88" s="26">
        <f>SUM(C92,C199,C306,C413,C520,C627,C734)/config!$AC$13</f>
        <v>0.14285714285714285</v>
      </c>
      <c r="AP88" s="27">
        <f>SUM(D92:E92,D199:E199,D306:E306,D413:E413,D520:E520,D627:E627,D734:E734)/config!$AC$13</f>
        <v>0.7142857142857143</v>
      </c>
      <c r="AQ88" s="27">
        <f>SUM(F92,F199,F306,F413,F520,F627,F734)/config!$AC$13</f>
        <v>0.14285714285714285</v>
      </c>
      <c r="AR88" s="27">
        <f>SUM(G92,G199,G306,G413,G520,G627,G734)/config!$AC$13</f>
        <v>0</v>
      </c>
      <c r="AS88" s="28">
        <f>SUM(H92:H92,H199:H199,H306:H306,H413:H413,H520:H520,H627:H627,H734:H734)/config!$AC$13</f>
        <v>0</v>
      </c>
      <c r="AU88" s="18">
        <f t="shared" si="116"/>
        <v>0.80208333333333259</v>
      </c>
      <c r="AV88" s="29">
        <f t="shared" si="85"/>
        <v>2</v>
      </c>
      <c r="AW88" s="30">
        <f t="shared" si="86"/>
        <v>0</v>
      </c>
      <c r="AX88" s="30">
        <f t="shared" si="87"/>
        <v>0</v>
      </c>
      <c r="AY88" s="30">
        <f t="shared" si="88"/>
        <v>2</v>
      </c>
      <c r="AZ88" s="30">
        <f t="shared" si="89"/>
        <v>1</v>
      </c>
      <c r="BA88" s="30">
        <f t="shared" si="90"/>
        <v>1</v>
      </c>
      <c r="BB88" s="31">
        <f t="shared" si="91"/>
        <v>1</v>
      </c>
      <c r="BC88" s="8"/>
      <c r="BD88" s="18">
        <f t="shared" si="92"/>
        <v>0.80208333333333259</v>
      </c>
      <c r="BE88" s="26">
        <f t="shared" si="93"/>
        <v>5.3</v>
      </c>
      <c r="BF88" s="27" t="str">
        <f t="shared" si="94"/>
        <v>-</v>
      </c>
      <c r="BG88" s="27" t="str">
        <f t="shared" si="95"/>
        <v>-</v>
      </c>
      <c r="BH88" s="27">
        <f t="shared" si="96"/>
        <v>16.399999999999999</v>
      </c>
      <c r="BI88" s="27">
        <f t="shared" si="97"/>
        <v>16.899999999999999</v>
      </c>
      <c r="BJ88" s="27">
        <f t="shared" si="98"/>
        <v>9.8000000000000007</v>
      </c>
      <c r="BK88" s="28">
        <f t="shared" si="99"/>
        <v>21.5</v>
      </c>
      <c r="BL88" s="8"/>
      <c r="BM88" s="18">
        <f t="shared" si="100"/>
        <v>0.80208333333333259</v>
      </c>
      <c r="BN88" s="26" t="str">
        <f t="shared" si="101"/>
        <v>-</v>
      </c>
      <c r="BO88" s="27" t="str">
        <f t="shared" si="102"/>
        <v>-</v>
      </c>
      <c r="BP88" s="27" t="str">
        <f t="shared" si="103"/>
        <v>-</v>
      </c>
      <c r="BQ88" s="27" t="str">
        <f t="shared" si="104"/>
        <v>-</v>
      </c>
      <c r="BR88" s="27" t="str">
        <f t="shared" si="105"/>
        <v>-</v>
      </c>
      <c r="BS88" s="27" t="str">
        <f t="shared" si="106"/>
        <v>-</v>
      </c>
      <c r="BT88" s="28" t="str">
        <f t="shared" si="107"/>
        <v>-</v>
      </c>
      <c r="BV88" s="25">
        <f t="shared" si="117"/>
        <v>13.979999999999999</v>
      </c>
      <c r="BW88" s="304" t="e">
        <f t="shared" si="118"/>
        <v>#N/A</v>
      </c>
      <c r="BX88" s="306">
        <f t="shared" si="120"/>
        <v>60</v>
      </c>
      <c r="BZ88" s="26">
        <f t="shared" si="108"/>
        <v>0</v>
      </c>
      <c r="CA88" s="27">
        <f t="shared" si="109"/>
        <v>0</v>
      </c>
      <c r="CB88" s="27">
        <f t="shared" si="110"/>
        <v>0</v>
      </c>
      <c r="CC88" s="27">
        <f t="shared" si="111"/>
        <v>0</v>
      </c>
      <c r="CD88" s="27">
        <f t="shared" si="112"/>
        <v>0</v>
      </c>
      <c r="CE88" s="27">
        <f t="shared" si="113"/>
        <v>0</v>
      </c>
      <c r="CF88" s="28">
        <f t="shared" si="114"/>
        <v>0</v>
      </c>
      <c r="CI88" s="26">
        <f t="shared" si="119"/>
        <v>10.6</v>
      </c>
      <c r="CJ88" s="27" t="str">
        <f t="shared" si="47"/>
        <v/>
      </c>
      <c r="CK88" s="27" t="str">
        <f t="shared" si="48"/>
        <v/>
      </c>
      <c r="CL88" s="27">
        <f t="shared" si="49"/>
        <v>32.799999999999997</v>
      </c>
      <c r="CM88" s="27">
        <f t="shared" si="50"/>
        <v>16.899999999999999</v>
      </c>
      <c r="CN88" s="27">
        <f t="shared" si="51"/>
        <v>9.8000000000000007</v>
      </c>
      <c r="CO88" s="28">
        <f t="shared" si="52"/>
        <v>21.5</v>
      </c>
    </row>
    <row r="89" spans="1:93" ht="15" customHeight="1" x14ac:dyDescent="0.25">
      <c r="A89" s="463" t="s">
        <v>108</v>
      </c>
      <c r="B89" s="482">
        <v>0</v>
      </c>
      <c r="C89" s="482">
        <v>0</v>
      </c>
      <c r="D89" s="482">
        <v>0</v>
      </c>
      <c r="E89" s="482">
        <v>0</v>
      </c>
      <c r="F89" s="482">
        <v>0</v>
      </c>
      <c r="G89" s="482">
        <v>0</v>
      </c>
      <c r="H89" s="482">
        <v>0</v>
      </c>
      <c r="I89" s="482" t="s">
        <v>20</v>
      </c>
      <c r="J89" s="479" t="s">
        <v>108</v>
      </c>
      <c r="K89" s="489">
        <v>0</v>
      </c>
      <c r="L89" s="482">
        <v>0</v>
      </c>
      <c r="M89" s="482">
        <v>0</v>
      </c>
      <c r="N89" s="482">
        <v>0</v>
      </c>
      <c r="O89" s="482">
        <v>0</v>
      </c>
      <c r="P89" s="482">
        <v>0</v>
      </c>
      <c r="Q89" s="482">
        <v>0</v>
      </c>
      <c r="R89" s="482">
        <v>0</v>
      </c>
      <c r="S89" s="482">
        <v>0</v>
      </c>
      <c r="T89" s="482">
        <v>0</v>
      </c>
      <c r="U89" s="482">
        <v>0</v>
      </c>
      <c r="V89" s="482">
        <v>0</v>
      </c>
      <c r="W89" s="482">
        <v>0</v>
      </c>
      <c r="X89" s="482">
        <v>0</v>
      </c>
      <c r="Y89" s="490" t="s">
        <v>418</v>
      </c>
      <c r="Z89" s="490" t="s">
        <v>418</v>
      </c>
      <c r="AA89" s="482">
        <v>0</v>
      </c>
      <c r="AB89" s="490">
        <v>0</v>
      </c>
      <c r="AC89" s="482">
        <v>0</v>
      </c>
      <c r="AD89" s="490">
        <v>0</v>
      </c>
      <c r="AE89" s="482">
        <v>0</v>
      </c>
      <c r="AF89" s="491">
        <v>0</v>
      </c>
      <c r="AL89" s="292">
        <f t="shared" si="84"/>
        <v>0</v>
      </c>
      <c r="AN89" s="18">
        <f t="shared" si="115"/>
        <v>0.81249999999999922</v>
      </c>
      <c r="AO89" s="26">
        <f>SUM(C93,C200,C307,C414,C521,C628,C735)/config!$AC$13</f>
        <v>0</v>
      </c>
      <c r="AP89" s="27">
        <f>SUM(D93:E93,D200:E200,D307:E307,D414:E414,D521:E521,D628:E628,D735:E735)/config!$AC$13</f>
        <v>0.2857142857142857</v>
      </c>
      <c r="AQ89" s="27">
        <f>SUM(F93,F200,F307,F414,F521,F628,F735)/config!$AC$13</f>
        <v>0</v>
      </c>
      <c r="AR89" s="27">
        <f>SUM(G93,G200,G307,G414,G521,G628,G735)/config!$AC$13</f>
        <v>0</v>
      </c>
      <c r="AS89" s="28">
        <f>SUM(H93:H93,H200:H200,H307:H307,H414:H414,H521:H521,H628:H628,H735:H735)/config!$AC$13</f>
        <v>0</v>
      </c>
      <c r="AU89" s="18">
        <f t="shared" si="116"/>
        <v>0.81249999999999922</v>
      </c>
      <c r="AV89" s="29">
        <f t="shared" si="85"/>
        <v>2</v>
      </c>
      <c r="AW89" s="30">
        <f t="shared" si="86"/>
        <v>0</v>
      </c>
      <c r="AX89" s="30">
        <f t="shared" si="87"/>
        <v>0</v>
      </c>
      <c r="AY89" s="30">
        <f t="shared" si="88"/>
        <v>0</v>
      </c>
      <c r="AZ89" s="30">
        <f t="shared" si="89"/>
        <v>0</v>
      </c>
      <c r="BA89" s="30">
        <f t="shared" si="90"/>
        <v>0</v>
      </c>
      <c r="BB89" s="31">
        <f t="shared" si="91"/>
        <v>0</v>
      </c>
      <c r="BC89" s="8"/>
      <c r="BD89" s="18">
        <f t="shared" si="92"/>
        <v>0.81249999999999922</v>
      </c>
      <c r="BE89" s="26">
        <f t="shared" si="93"/>
        <v>15.5</v>
      </c>
      <c r="BF89" s="27" t="str">
        <f t="shared" si="94"/>
        <v>-</v>
      </c>
      <c r="BG89" s="27" t="str">
        <f t="shared" si="95"/>
        <v>-</v>
      </c>
      <c r="BH89" s="27" t="str">
        <f t="shared" si="96"/>
        <v>-</v>
      </c>
      <c r="BI89" s="27" t="str">
        <f t="shared" si="97"/>
        <v>-</v>
      </c>
      <c r="BJ89" s="27" t="str">
        <f t="shared" si="98"/>
        <v>-</v>
      </c>
      <c r="BK89" s="28" t="str">
        <f t="shared" si="99"/>
        <v>-</v>
      </c>
      <c r="BL89" s="8"/>
      <c r="BM89" s="18">
        <f t="shared" si="100"/>
        <v>0.81249999999999922</v>
      </c>
      <c r="BN89" s="26" t="str">
        <f t="shared" si="101"/>
        <v>-</v>
      </c>
      <c r="BO89" s="27" t="str">
        <f t="shared" si="102"/>
        <v>-</v>
      </c>
      <c r="BP89" s="27" t="str">
        <f t="shared" si="103"/>
        <v>-</v>
      </c>
      <c r="BQ89" s="27" t="str">
        <f t="shared" si="104"/>
        <v>-</v>
      </c>
      <c r="BR89" s="27" t="str">
        <f t="shared" si="105"/>
        <v>-</v>
      </c>
      <c r="BS89" s="27" t="str">
        <f t="shared" si="106"/>
        <v>-</v>
      </c>
      <c r="BT89" s="28" t="str">
        <f t="shared" si="107"/>
        <v>-</v>
      </c>
      <c r="BV89" s="25">
        <f t="shared" si="117"/>
        <v>15.5</v>
      </c>
      <c r="BW89" s="304" t="e">
        <f t="shared" si="118"/>
        <v>#N/A</v>
      </c>
      <c r="BX89" s="306">
        <f t="shared" si="120"/>
        <v>60</v>
      </c>
      <c r="BZ89" s="26">
        <f t="shared" si="108"/>
        <v>0</v>
      </c>
      <c r="CA89" s="27">
        <f t="shared" si="109"/>
        <v>0</v>
      </c>
      <c r="CB89" s="27">
        <f t="shared" si="110"/>
        <v>0</v>
      </c>
      <c r="CC89" s="27">
        <f t="shared" si="111"/>
        <v>0</v>
      </c>
      <c r="CD89" s="27">
        <f t="shared" si="112"/>
        <v>0</v>
      </c>
      <c r="CE89" s="27">
        <f t="shared" si="113"/>
        <v>0</v>
      </c>
      <c r="CF89" s="28">
        <f t="shared" si="114"/>
        <v>0</v>
      </c>
      <c r="CI89" s="26">
        <f t="shared" si="119"/>
        <v>31</v>
      </c>
      <c r="CJ89" s="27" t="str">
        <f t="shared" si="47"/>
        <v/>
      </c>
      <c r="CK89" s="27" t="str">
        <f t="shared" si="48"/>
        <v/>
      </c>
      <c r="CL89" s="27" t="str">
        <f t="shared" si="49"/>
        <v/>
      </c>
      <c r="CM89" s="27" t="str">
        <f t="shared" si="50"/>
        <v/>
      </c>
      <c r="CN89" s="27" t="str">
        <f t="shared" si="51"/>
        <v/>
      </c>
      <c r="CO89" s="28" t="str">
        <f t="shared" si="52"/>
        <v/>
      </c>
    </row>
    <row r="90" spans="1:93" ht="15" customHeight="1" thickBot="1" x14ac:dyDescent="0.3">
      <c r="A90" s="463" t="s">
        <v>109</v>
      </c>
      <c r="B90" s="492">
        <v>0</v>
      </c>
      <c r="C90" s="493">
        <v>0</v>
      </c>
      <c r="D90" s="493">
        <v>0</v>
      </c>
      <c r="E90" s="493">
        <v>0</v>
      </c>
      <c r="F90" s="493">
        <v>0</v>
      </c>
      <c r="G90" s="493">
        <v>0</v>
      </c>
      <c r="H90" s="493">
        <v>0</v>
      </c>
      <c r="I90" s="494" t="s">
        <v>20</v>
      </c>
      <c r="J90" s="479" t="s">
        <v>109</v>
      </c>
      <c r="K90" s="495">
        <v>0</v>
      </c>
      <c r="L90" s="493">
        <v>0</v>
      </c>
      <c r="M90" s="493">
        <v>0</v>
      </c>
      <c r="N90" s="493">
        <v>0</v>
      </c>
      <c r="O90" s="493">
        <v>0</v>
      </c>
      <c r="P90" s="493">
        <v>0</v>
      </c>
      <c r="Q90" s="493">
        <v>0</v>
      </c>
      <c r="R90" s="493">
        <v>0</v>
      </c>
      <c r="S90" s="493">
        <v>0</v>
      </c>
      <c r="T90" s="493">
        <v>0</v>
      </c>
      <c r="U90" s="493">
        <v>0</v>
      </c>
      <c r="V90" s="493">
        <v>0</v>
      </c>
      <c r="W90" s="493">
        <v>0</v>
      </c>
      <c r="X90" s="493">
        <v>0</v>
      </c>
      <c r="Y90" s="496" t="s">
        <v>418</v>
      </c>
      <c r="Z90" s="496" t="s">
        <v>418</v>
      </c>
      <c r="AA90" s="493">
        <v>0</v>
      </c>
      <c r="AB90" s="496">
        <v>0</v>
      </c>
      <c r="AC90" s="493">
        <v>0</v>
      </c>
      <c r="AD90" s="496">
        <v>0</v>
      </c>
      <c r="AE90" s="493">
        <v>0</v>
      </c>
      <c r="AF90" s="497">
        <v>0</v>
      </c>
      <c r="AL90" s="292">
        <f t="shared" si="84"/>
        <v>1</v>
      </c>
      <c r="AN90" s="18">
        <f t="shared" si="115"/>
        <v>0.82291666666666585</v>
      </c>
      <c r="AO90" s="26">
        <f>SUM(C94,C201,C308,C415,C522,C629,C736)/config!$AC$13</f>
        <v>0</v>
      </c>
      <c r="AP90" s="27">
        <f>SUM(D94:E94,D201:E201,D308:E308,D415:E415,D522:E522,D629:E629,D736:E736)/config!$AC$13</f>
        <v>0.42857142857142855</v>
      </c>
      <c r="AQ90" s="27">
        <f>SUM(F94,F201,F308,F415,F522,F629,F736)/config!$AC$13</f>
        <v>0</v>
      </c>
      <c r="AR90" s="27">
        <f>SUM(G94,G201,G308,G415,G522,G629,G736)/config!$AC$13</f>
        <v>0</v>
      </c>
      <c r="AS90" s="28">
        <f>SUM(H94:H94,H201:H201,H308:H308,H415:H415,H522:H522,H629:H629,H736:H736)/config!$AC$13</f>
        <v>0</v>
      </c>
      <c r="AU90" s="18">
        <f t="shared" si="116"/>
        <v>0.82291666666666585</v>
      </c>
      <c r="AV90" s="29">
        <f t="shared" si="85"/>
        <v>0</v>
      </c>
      <c r="AW90" s="30">
        <f t="shared" si="86"/>
        <v>1</v>
      </c>
      <c r="AX90" s="30">
        <f t="shared" si="87"/>
        <v>0</v>
      </c>
      <c r="AY90" s="30">
        <f t="shared" si="88"/>
        <v>0</v>
      </c>
      <c r="AZ90" s="30">
        <f t="shared" si="89"/>
        <v>2</v>
      </c>
      <c r="BA90" s="30">
        <f t="shared" si="90"/>
        <v>0</v>
      </c>
      <c r="BB90" s="31">
        <f t="shared" si="91"/>
        <v>0</v>
      </c>
      <c r="BC90" s="8"/>
      <c r="BD90" s="18">
        <f t="shared" si="92"/>
        <v>0.82291666666666585</v>
      </c>
      <c r="BE90" s="26" t="str">
        <f t="shared" si="93"/>
        <v>-</v>
      </c>
      <c r="BF90" s="27">
        <f t="shared" si="94"/>
        <v>18.7</v>
      </c>
      <c r="BG90" s="27" t="str">
        <f t="shared" si="95"/>
        <v>-</v>
      </c>
      <c r="BH90" s="27" t="str">
        <f t="shared" si="96"/>
        <v>-</v>
      </c>
      <c r="BI90" s="27">
        <f t="shared" si="97"/>
        <v>13.3</v>
      </c>
      <c r="BJ90" s="27" t="str">
        <f t="shared" si="98"/>
        <v>-</v>
      </c>
      <c r="BK90" s="28" t="str">
        <f t="shared" si="99"/>
        <v>-</v>
      </c>
      <c r="BL90" s="8"/>
      <c r="BM90" s="18">
        <f t="shared" si="100"/>
        <v>0.82291666666666585</v>
      </c>
      <c r="BN90" s="26" t="str">
        <f t="shared" si="101"/>
        <v>-</v>
      </c>
      <c r="BO90" s="27" t="str">
        <f t="shared" si="102"/>
        <v>-</v>
      </c>
      <c r="BP90" s="27" t="str">
        <f t="shared" si="103"/>
        <v>-</v>
      </c>
      <c r="BQ90" s="27" t="str">
        <f t="shared" si="104"/>
        <v>-</v>
      </c>
      <c r="BR90" s="27" t="str">
        <f t="shared" si="105"/>
        <v>-</v>
      </c>
      <c r="BS90" s="27" t="str">
        <f t="shared" si="106"/>
        <v>-</v>
      </c>
      <c r="BT90" s="28" t="str">
        <f t="shared" si="107"/>
        <v>-</v>
      </c>
      <c r="BV90" s="25">
        <f t="shared" si="117"/>
        <v>16</v>
      </c>
      <c r="BW90" s="304" t="e">
        <f t="shared" si="118"/>
        <v>#N/A</v>
      </c>
      <c r="BX90" s="306">
        <f t="shared" si="120"/>
        <v>60</v>
      </c>
      <c r="BZ90" s="26">
        <f t="shared" si="108"/>
        <v>0</v>
      </c>
      <c r="CA90" s="27">
        <f t="shared" si="109"/>
        <v>0</v>
      </c>
      <c r="CB90" s="27">
        <f t="shared" si="110"/>
        <v>0</v>
      </c>
      <c r="CC90" s="27">
        <f t="shared" si="111"/>
        <v>0</v>
      </c>
      <c r="CD90" s="27">
        <f t="shared" si="112"/>
        <v>0</v>
      </c>
      <c r="CE90" s="27">
        <f t="shared" si="113"/>
        <v>0</v>
      </c>
      <c r="CF90" s="28">
        <f t="shared" si="114"/>
        <v>0</v>
      </c>
      <c r="CI90" s="26" t="str">
        <f t="shared" si="119"/>
        <v/>
      </c>
      <c r="CJ90" s="27">
        <f t="shared" si="47"/>
        <v>18.7</v>
      </c>
      <c r="CK90" s="27" t="str">
        <f t="shared" si="48"/>
        <v/>
      </c>
      <c r="CL90" s="27" t="str">
        <f t="shared" si="49"/>
        <v/>
      </c>
      <c r="CM90" s="27">
        <f t="shared" si="50"/>
        <v>26.6</v>
      </c>
      <c r="CN90" s="27" t="str">
        <f t="shared" si="51"/>
        <v/>
      </c>
      <c r="CO90" s="28" t="str">
        <f t="shared" si="52"/>
        <v/>
      </c>
    </row>
    <row r="91" spans="1:93" ht="15" customHeight="1" x14ac:dyDescent="0.25">
      <c r="A91" s="463" t="s">
        <v>63</v>
      </c>
      <c r="B91" s="482">
        <v>0</v>
      </c>
      <c r="C91" s="482">
        <v>0</v>
      </c>
      <c r="D91" s="482">
        <v>0</v>
      </c>
      <c r="E91" s="482">
        <v>0</v>
      </c>
      <c r="F91" s="482">
        <v>0</v>
      </c>
      <c r="G91" s="482">
        <v>0</v>
      </c>
      <c r="H91" s="482">
        <v>0</v>
      </c>
      <c r="I91" s="482" t="s">
        <v>20</v>
      </c>
      <c r="J91" s="479" t="s">
        <v>63</v>
      </c>
      <c r="K91" s="489">
        <v>0</v>
      </c>
      <c r="L91" s="482">
        <v>0</v>
      </c>
      <c r="M91" s="482">
        <v>0</v>
      </c>
      <c r="N91" s="482">
        <v>0</v>
      </c>
      <c r="O91" s="482">
        <v>0</v>
      </c>
      <c r="P91" s="482">
        <v>0</v>
      </c>
      <c r="Q91" s="482">
        <v>0</v>
      </c>
      <c r="R91" s="482">
        <v>0</v>
      </c>
      <c r="S91" s="482">
        <v>0</v>
      </c>
      <c r="T91" s="482">
        <v>0</v>
      </c>
      <c r="U91" s="482">
        <v>0</v>
      </c>
      <c r="V91" s="482">
        <v>0</v>
      </c>
      <c r="W91" s="482">
        <v>0</v>
      </c>
      <c r="X91" s="482">
        <v>0</v>
      </c>
      <c r="Y91" s="490" t="s">
        <v>418</v>
      </c>
      <c r="Z91" s="490" t="s">
        <v>418</v>
      </c>
      <c r="AA91" s="482">
        <v>0</v>
      </c>
      <c r="AB91" s="490">
        <v>0</v>
      </c>
      <c r="AC91" s="482">
        <v>0</v>
      </c>
      <c r="AD91" s="490">
        <v>0</v>
      </c>
      <c r="AE91" s="482">
        <v>0</v>
      </c>
      <c r="AF91" s="491">
        <v>0</v>
      </c>
      <c r="AL91" s="292">
        <f t="shared" si="84"/>
        <v>0</v>
      </c>
      <c r="AN91" s="18">
        <f t="shared" si="115"/>
        <v>0.83333333333333248</v>
      </c>
      <c r="AO91" s="26">
        <f>SUM(C95,C202,C309,C416,C523,C630,C737)/config!$AC$13</f>
        <v>0</v>
      </c>
      <c r="AP91" s="27">
        <f>SUM(D95:E95,D202:E202,D309:E309,D416:E416,D523:E523,D630:E630,D737:E737)/config!$AC$13</f>
        <v>0</v>
      </c>
      <c r="AQ91" s="27">
        <f>SUM(F95,F202,F309,F416,F523,F630,F737)/config!$AC$13</f>
        <v>0</v>
      </c>
      <c r="AR91" s="27">
        <f>SUM(G95,G202,G309,G416,G523,G630,G737)/config!$AC$13</f>
        <v>0</v>
      </c>
      <c r="AS91" s="28">
        <f>SUM(H95:H95,H202:H202,H309:H309,H416:H416,H523:H523,H630:H630,H737:H737)/config!$AC$13</f>
        <v>0</v>
      </c>
      <c r="AU91" s="18">
        <f t="shared" si="116"/>
        <v>0.83333333333333248</v>
      </c>
      <c r="AV91" s="29">
        <f t="shared" si="85"/>
        <v>0</v>
      </c>
      <c r="AW91" s="30">
        <f t="shared" si="86"/>
        <v>0</v>
      </c>
      <c r="AX91" s="30">
        <f t="shared" si="87"/>
        <v>0</v>
      </c>
      <c r="AY91" s="30">
        <f t="shared" si="88"/>
        <v>0</v>
      </c>
      <c r="AZ91" s="30">
        <f t="shared" si="89"/>
        <v>0</v>
      </c>
      <c r="BA91" s="30">
        <f t="shared" si="90"/>
        <v>0</v>
      </c>
      <c r="BB91" s="31">
        <f t="shared" si="91"/>
        <v>0</v>
      </c>
      <c r="BC91" s="8"/>
      <c r="BD91" s="18">
        <f t="shared" si="92"/>
        <v>0.83333333333333248</v>
      </c>
      <c r="BE91" s="26" t="str">
        <f t="shared" si="93"/>
        <v>-</v>
      </c>
      <c r="BF91" s="27" t="str">
        <f t="shared" si="94"/>
        <v>-</v>
      </c>
      <c r="BG91" s="27" t="str">
        <f t="shared" si="95"/>
        <v>-</v>
      </c>
      <c r="BH91" s="27" t="str">
        <f t="shared" si="96"/>
        <v>-</v>
      </c>
      <c r="BI91" s="27" t="str">
        <f t="shared" si="97"/>
        <v>-</v>
      </c>
      <c r="BJ91" s="27" t="str">
        <f t="shared" si="98"/>
        <v>-</v>
      </c>
      <c r="BK91" s="28" t="str">
        <f t="shared" si="99"/>
        <v>-</v>
      </c>
      <c r="BL91" s="8"/>
      <c r="BM91" s="18">
        <f t="shared" si="100"/>
        <v>0.83333333333333248</v>
      </c>
      <c r="BN91" s="26" t="str">
        <f t="shared" si="101"/>
        <v>-</v>
      </c>
      <c r="BO91" s="27" t="str">
        <f t="shared" si="102"/>
        <v>-</v>
      </c>
      <c r="BP91" s="27" t="str">
        <f t="shared" si="103"/>
        <v>-</v>
      </c>
      <c r="BQ91" s="27" t="str">
        <f t="shared" si="104"/>
        <v>-</v>
      </c>
      <c r="BR91" s="27" t="str">
        <f t="shared" si="105"/>
        <v>-</v>
      </c>
      <c r="BS91" s="27" t="str">
        <f t="shared" si="106"/>
        <v>-</v>
      </c>
      <c r="BT91" s="28" t="str">
        <f t="shared" si="107"/>
        <v>-</v>
      </c>
      <c r="BV91" s="25" t="e">
        <f t="shared" si="117"/>
        <v>#N/A</v>
      </c>
      <c r="BW91" s="304" t="e">
        <f t="shared" si="118"/>
        <v>#N/A</v>
      </c>
      <c r="BX91" s="306">
        <f t="shared" si="120"/>
        <v>60</v>
      </c>
      <c r="BZ91" s="26">
        <f t="shared" si="108"/>
        <v>0</v>
      </c>
      <c r="CA91" s="27">
        <f t="shared" si="109"/>
        <v>0</v>
      </c>
      <c r="CB91" s="27">
        <f t="shared" si="110"/>
        <v>0</v>
      </c>
      <c r="CC91" s="27">
        <f t="shared" si="111"/>
        <v>0</v>
      </c>
      <c r="CD91" s="27">
        <f t="shared" si="112"/>
        <v>0</v>
      </c>
      <c r="CE91" s="27">
        <f t="shared" si="113"/>
        <v>0</v>
      </c>
      <c r="CF91" s="28">
        <f t="shared" si="114"/>
        <v>0</v>
      </c>
      <c r="CI91" s="26" t="str">
        <f t="shared" si="119"/>
        <v/>
      </c>
      <c r="CJ91" s="27" t="str">
        <f t="shared" ref="CJ91:CJ106" si="121">IFERROR(AW91*BF91,"")</f>
        <v/>
      </c>
      <c r="CK91" s="27" t="str">
        <f t="shared" ref="CK91:CK106" si="122">IFERROR(AX91*BG91,"")</f>
        <v/>
      </c>
      <c r="CL91" s="27" t="str">
        <f t="shared" ref="CL91:CL106" si="123">IFERROR(AY91*BH91,"")</f>
        <v/>
      </c>
      <c r="CM91" s="27" t="str">
        <f t="shared" ref="CM91:CM106" si="124">IFERROR(AZ91*BI91,"")</f>
        <v/>
      </c>
      <c r="CN91" s="27" t="str">
        <f t="shared" ref="CN91:CN106" si="125">IFERROR(BA91*BJ91,"")</f>
        <v/>
      </c>
      <c r="CO91" s="28" t="str">
        <f t="shared" ref="CO91:CO106" si="126">IFERROR(BB91*BK91,"")</f>
        <v/>
      </c>
    </row>
    <row r="92" spans="1:93" ht="15" customHeight="1" x14ac:dyDescent="0.25">
      <c r="A92" s="463" t="s">
        <v>110</v>
      </c>
      <c r="B92" s="482">
        <v>2</v>
      </c>
      <c r="C92" s="482">
        <v>0</v>
      </c>
      <c r="D92" s="482">
        <v>2</v>
      </c>
      <c r="E92" s="482">
        <v>0</v>
      </c>
      <c r="F92" s="482">
        <v>0</v>
      </c>
      <c r="G92" s="482">
        <v>0</v>
      </c>
      <c r="H92" s="482">
        <v>0</v>
      </c>
      <c r="I92" s="482" t="s">
        <v>20</v>
      </c>
      <c r="J92" s="479" t="s">
        <v>110</v>
      </c>
      <c r="K92" s="489">
        <v>2</v>
      </c>
      <c r="L92" s="482">
        <v>0</v>
      </c>
      <c r="M92" s="482">
        <v>0</v>
      </c>
      <c r="N92" s="482">
        <v>0</v>
      </c>
      <c r="O92" s="482">
        <v>0</v>
      </c>
      <c r="P92" s="482">
        <v>0</v>
      </c>
      <c r="Q92" s="482">
        <v>0</v>
      </c>
      <c r="R92" s="482">
        <v>0</v>
      </c>
      <c r="S92" s="482">
        <v>0</v>
      </c>
      <c r="T92" s="482">
        <v>0</v>
      </c>
      <c r="U92" s="482">
        <v>0</v>
      </c>
      <c r="V92" s="482">
        <v>0</v>
      </c>
      <c r="W92" s="482">
        <v>0</v>
      </c>
      <c r="X92" s="482">
        <v>0</v>
      </c>
      <c r="Y92" s="490">
        <v>5.3</v>
      </c>
      <c r="Z92" s="490" t="s">
        <v>418</v>
      </c>
      <c r="AA92" s="482">
        <v>0</v>
      </c>
      <c r="AB92" s="490">
        <v>0</v>
      </c>
      <c r="AC92" s="482">
        <v>0</v>
      </c>
      <c r="AD92" s="490">
        <v>0</v>
      </c>
      <c r="AE92" s="482">
        <v>0</v>
      </c>
      <c r="AF92" s="491">
        <v>0</v>
      </c>
      <c r="AL92" s="292">
        <f t="shared" si="84"/>
        <v>0</v>
      </c>
      <c r="AN92" s="18">
        <f t="shared" si="115"/>
        <v>0.84374999999999911</v>
      </c>
      <c r="AO92" s="26">
        <f>SUM(C96,C203,C310,C417,C524,C631,C738)/config!$AC$13</f>
        <v>0</v>
      </c>
      <c r="AP92" s="27">
        <f>SUM(D96:E96,D203:E203,D310:E310,D417:E417,D524:E524,D631:E631,D738:E738)/config!$AC$13</f>
        <v>0.5714285714285714</v>
      </c>
      <c r="AQ92" s="27">
        <f>SUM(F96,F203,F310,F417,F524,F631,F738)/config!$AC$13</f>
        <v>0</v>
      </c>
      <c r="AR92" s="27">
        <f>SUM(G96,G203,G310,G417,G524,G631,G738)/config!$AC$13</f>
        <v>0</v>
      </c>
      <c r="AS92" s="28">
        <f>SUM(H96:H96,H203:H203,H310:H310,H417:H417,H524:H524,H631:H631,H738:H738)/config!$AC$13</f>
        <v>0</v>
      </c>
      <c r="AU92" s="18">
        <f t="shared" si="116"/>
        <v>0.84374999999999911</v>
      </c>
      <c r="AV92" s="29">
        <f t="shared" si="85"/>
        <v>1</v>
      </c>
      <c r="AW92" s="30">
        <f t="shared" si="86"/>
        <v>1</v>
      </c>
      <c r="AX92" s="30">
        <f t="shared" si="87"/>
        <v>1</v>
      </c>
      <c r="AY92" s="30">
        <f t="shared" si="88"/>
        <v>0</v>
      </c>
      <c r="AZ92" s="30">
        <f t="shared" si="89"/>
        <v>0</v>
      </c>
      <c r="BA92" s="30">
        <f t="shared" si="90"/>
        <v>0</v>
      </c>
      <c r="BB92" s="31">
        <f t="shared" si="91"/>
        <v>1</v>
      </c>
      <c r="BC92" s="8"/>
      <c r="BD92" s="18">
        <f t="shared" si="92"/>
        <v>0.84374999999999911</v>
      </c>
      <c r="BE92" s="26">
        <f t="shared" si="93"/>
        <v>21.4</v>
      </c>
      <c r="BF92" s="27">
        <f t="shared" si="94"/>
        <v>23.4</v>
      </c>
      <c r="BG92" s="27">
        <f t="shared" si="95"/>
        <v>21.5</v>
      </c>
      <c r="BH92" s="27" t="str">
        <f t="shared" si="96"/>
        <v>-</v>
      </c>
      <c r="BI92" s="27" t="str">
        <f t="shared" si="97"/>
        <v>-</v>
      </c>
      <c r="BJ92" s="27" t="str">
        <f t="shared" si="98"/>
        <v>-</v>
      </c>
      <c r="BK92" s="28">
        <f t="shared" si="99"/>
        <v>21.9</v>
      </c>
      <c r="BL92" s="8"/>
      <c r="BM92" s="18">
        <f t="shared" si="100"/>
        <v>0.84374999999999911</v>
      </c>
      <c r="BN92" s="26" t="str">
        <f t="shared" si="101"/>
        <v>-</v>
      </c>
      <c r="BO92" s="27" t="str">
        <f t="shared" si="102"/>
        <v>-</v>
      </c>
      <c r="BP92" s="27" t="str">
        <f t="shared" si="103"/>
        <v>-</v>
      </c>
      <c r="BQ92" s="27" t="str">
        <f t="shared" si="104"/>
        <v>-</v>
      </c>
      <c r="BR92" s="27" t="str">
        <f t="shared" si="105"/>
        <v>-</v>
      </c>
      <c r="BS92" s="27" t="str">
        <f t="shared" si="106"/>
        <v>-</v>
      </c>
      <c r="BT92" s="28" t="str">
        <f t="shared" si="107"/>
        <v>-</v>
      </c>
      <c r="BV92" s="25">
        <f t="shared" si="117"/>
        <v>22.049999999999997</v>
      </c>
      <c r="BW92" s="304" t="e">
        <f t="shared" si="118"/>
        <v>#N/A</v>
      </c>
      <c r="BX92" s="306">
        <f t="shared" si="120"/>
        <v>60</v>
      </c>
      <c r="BZ92" s="26">
        <f t="shared" si="108"/>
        <v>0</v>
      </c>
      <c r="CA92" s="27">
        <f t="shared" si="109"/>
        <v>0</v>
      </c>
      <c r="CB92" s="27">
        <f t="shared" si="110"/>
        <v>0</v>
      </c>
      <c r="CC92" s="27">
        <f t="shared" si="111"/>
        <v>0</v>
      </c>
      <c r="CD92" s="27">
        <f t="shared" si="112"/>
        <v>0</v>
      </c>
      <c r="CE92" s="27">
        <f t="shared" si="113"/>
        <v>0</v>
      </c>
      <c r="CF92" s="28">
        <f t="shared" si="114"/>
        <v>0</v>
      </c>
      <c r="CI92" s="26">
        <f t="shared" si="119"/>
        <v>21.4</v>
      </c>
      <c r="CJ92" s="27">
        <f t="shared" si="121"/>
        <v>23.4</v>
      </c>
      <c r="CK92" s="27">
        <f t="shared" si="122"/>
        <v>21.5</v>
      </c>
      <c r="CL92" s="27" t="str">
        <f t="shared" si="123"/>
        <v/>
      </c>
      <c r="CM92" s="27" t="str">
        <f t="shared" si="124"/>
        <v/>
      </c>
      <c r="CN92" s="27" t="str">
        <f t="shared" si="125"/>
        <v/>
      </c>
      <c r="CO92" s="28">
        <f t="shared" si="126"/>
        <v>21.9</v>
      </c>
    </row>
    <row r="93" spans="1:93" ht="15" customHeight="1" x14ac:dyDescent="0.25">
      <c r="A93" s="463" t="s">
        <v>111</v>
      </c>
      <c r="B93" s="482">
        <v>2</v>
      </c>
      <c r="C93" s="482">
        <v>0</v>
      </c>
      <c r="D93" s="482">
        <v>2</v>
      </c>
      <c r="E93" s="482">
        <v>0</v>
      </c>
      <c r="F93" s="482">
        <v>0</v>
      </c>
      <c r="G93" s="482">
        <v>0</v>
      </c>
      <c r="H93" s="482">
        <v>0</v>
      </c>
      <c r="I93" s="482" t="s">
        <v>20</v>
      </c>
      <c r="J93" s="479" t="s">
        <v>111</v>
      </c>
      <c r="K93" s="489">
        <v>0</v>
      </c>
      <c r="L93" s="482">
        <v>1</v>
      </c>
      <c r="M93" s="482">
        <v>1</v>
      </c>
      <c r="N93" s="482">
        <v>0</v>
      </c>
      <c r="O93" s="482">
        <v>0</v>
      </c>
      <c r="P93" s="482">
        <v>0</v>
      </c>
      <c r="Q93" s="482">
        <v>0</v>
      </c>
      <c r="R93" s="482">
        <v>0</v>
      </c>
      <c r="S93" s="482">
        <v>0</v>
      </c>
      <c r="T93" s="482">
        <v>0</v>
      </c>
      <c r="U93" s="482">
        <v>0</v>
      </c>
      <c r="V93" s="482">
        <v>0</v>
      </c>
      <c r="W93" s="482">
        <v>0</v>
      </c>
      <c r="X93" s="482">
        <v>0</v>
      </c>
      <c r="Y93" s="490">
        <v>15.5</v>
      </c>
      <c r="Z93" s="490" t="s">
        <v>418</v>
      </c>
      <c r="AA93" s="482">
        <v>0</v>
      </c>
      <c r="AB93" s="490">
        <v>0</v>
      </c>
      <c r="AC93" s="482">
        <v>0</v>
      </c>
      <c r="AD93" s="490">
        <v>0</v>
      </c>
      <c r="AE93" s="482">
        <v>0</v>
      </c>
      <c r="AF93" s="491">
        <v>0</v>
      </c>
      <c r="AL93" s="292">
        <f t="shared" si="84"/>
        <v>0</v>
      </c>
      <c r="AN93" s="18">
        <f t="shared" si="115"/>
        <v>0.85416666666666574</v>
      </c>
      <c r="AO93" s="26">
        <f>SUM(C97,C204,C311,C418,C525,C632,C739)/config!$AC$13</f>
        <v>0</v>
      </c>
      <c r="AP93" s="27">
        <f>SUM(D97:E97,D204:E204,D311:E311,D418:E418,D525:E525,D632:E632,D739:E739)/config!$AC$13</f>
        <v>0.42857142857142855</v>
      </c>
      <c r="AQ93" s="27">
        <f>SUM(F97,F204,F311,F418,F525,F632,F739)/config!$AC$13</f>
        <v>0</v>
      </c>
      <c r="AR93" s="27">
        <f>SUM(G97,G204,G311,G418,G525,G632,G739)/config!$AC$13</f>
        <v>0</v>
      </c>
      <c r="AS93" s="28">
        <f>SUM(H97:H97,H204:H204,H311:H311,H418:H418,H525:H525,H632:H632,H739:H739)/config!$AC$13</f>
        <v>0</v>
      </c>
      <c r="AU93" s="18">
        <f t="shared" si="116"/>
        <v>0.85416666666666574</v>
      </c>
      <c r="AV93" s="29">
        <f t="shared" si="85"/>
        <v>1</v>
      </c>
      <c r="AW93" s="30">
        <f t="shared" si="86"/>
        <v>0</v>
      </c>
      <c r="AX93" s="30">
        <f t="shared" si="87"/>
        <v>0</v>
      </c>
      <c r="AY93" s="30">
        <f t="shared" si="88"/>
        <v>0</v>
      </c>
      <c r="AZ93" s="30">
        <f t="shared" si="89"/>
        <v>1</v>
      </c>
      <c r="BA93" s="30">
        <f t="shared" si="90"/>
        <v>1</v>
      </c>
      <c r="BB93" s="31">
        <f t="shared" si="91"/>
        <v>0</v>
      </c>
      <c r="BC93" s="8"/>
      <c r="BD93" s="18">
        <f t="shared" si="92"/>
        <v>0.85416666666666574</v>
      </c>
      <c r="BE93" s="26">
        <f t="shared" si="93"/>
        <v>17.7</v>
      </c>
      <c r="BF93" s="27" t="str">
        <f t="shared" si="94"/>
        <v>-</v>
      </c>
      <c r="BG93" s="27" t="str">
        <f t="shared" si="95"/>
        <v>-</v>
      </c>
      <c r="BH93" s="27" t="str">
        <f t="shared" si="96"/>
        <v>-</v>
      </c>
      <c r="BI93" s="27">
        <f t="shared" si="97"/>
        <v>16</v>
      </c>
      <c r="BJ93" s="27">
        <f t="shared" si="98"/>
        <v>20.6</v>
      </c>
      <c r="BK93" s="28" t="str">
        <f t="shared" si="99"/>
        <v>-</v>
      </c>
      <c r="BL93" s="8"/>
      <c r="BM93" s="18">
        <f t="shared" si="100"/>
        <v>0.85416666666666574</v>
      </c>
      <c r="BN93" s="26" t="str">
        <f t="shared" si="101"/>
        <v>-</v>
      </c>
      <c r="BO93" s="27" t="str">
        <f t="shared" si="102"/>
        <v>-</v>
      </c>
      <c r="BP93" s="27" t="str">
        <f t="shared" si="103"/>
        <v>-</v>
      </c>
      <c r="BQ93" s="27" t="str">
        <f t="shared" si="104"/>
        <v>-</v>
      </c>
      <c r="BR93" s="27" t="str">
        <f t="shared" si="105"/>
        <v>-</v>
      </c>
      <c r="BS93" s="27" t="str">
        <f t="shared" si="106"/>
        <v>-</v>
      </c>
      <c r="BT93" s="28" t="str">
        <f t="shared" si="107"/>
        <v>-</v>
      </c>
      <c r="BV93" s="25">
        <f t="shared" si="117"/>
        <v>18.100000000000001</v>
      </c>
      <c r="BW93" s="304" t="e">
        <f t="shared" si="118"/>
        <v>#N/A</v>
      </c>
      <c r="BX93" s="306">
        <f t="shared" si="120"/>
        <v>60</v>
      </c>
      <c r="BZ93" s="26">
        <f t="shared" si="108"/>
        <v>0</v>
      </c>
      <c r="CA93" s="27">
        <f t="shared" si="109"/>
        <v>0</v>
      </c>
      <c r="CB93" s="27">
        <f t="shared" si="110"/>
        <v>0</v>
      </c>
      <c r="CC93" s="27">
        <f t="shared" si="111"/>
        <v>0</v>
      </c>
      <c r="CD93" s="27">
        <f t="shared" si="112"/>
        <v>0</v>
      </c>
      <c r="CE93" s="27">
        <f t="shared" si="113"/>
        <v>0</v>
      </c>
      <c r="CF93" s="28">
        <f t="shared" si="114"/>
        <v>0</v>
      </c>
      <c r="CI93" s="26">
        <f t="shared" si="119"/>
        <v>17.7</v>
      </c>
      <c r="CJ93" s="27" t="str">
        <f t="shared" si="121"/>
        <v/>
      </c>
      <c r="CK93" s="27" t="str">
        <f t="shared" si="122"/>
        <v/>
      </c>
      <c r="CL93" s="27" t="str">
        <f t="shared" si="123"/>
        <v/>
      </c>
      <c r="CM93" s="27">
        <f t="shared" si="124"/>
        <v>16</v>
      </c>
      <c r="CN93" s="27">
        <f t="shared" si="125"/>
        <v>20.6</v>
      </c>
      <c r="CO93" s="28" t="str">
        <f t="shared" si="126"/>
        <v/>
      </c>
    </row>
    <row r="94" spans="1:93" ht="15" customHeight="1" x14ac:dyDescent="0.25">
      <c r="A94" s="463" t="s">
        <v>112</v>
      </c>
      <c r="B94" s="482">
        <v>0</v>
      </c>
      <c r="C94" s="482">
        <v>0</v>
      </c>
      <c r="D94" s="482">
        <v>0</v>
      </c>
      <c r="E94" s="482">
        <v>0</v>
      </c>
      <c r="F94" s="482">
        <v>0</v>
      </c>
      <c r="G94" s="482">
        <v>0</v>
      </c>
      <c r="H94" s="482">
        <v>0</v>
      </c>
      <c r="I94" s="482" t="s">
        <v>20</v>
      </c>
      <c r="J94" s="479" t="s">
        <v>112</v>
      </c>
      <c r="K94" s="489">
        <v>0</v>
      </c>
      <c r="L94" s="482">
        <v>0</v>
      </c>
      <c r="M94" s="482">
        <v>0</v>
      </c>
      <c r="N94" s="482">
        <v>0</v>
      </c>
      <c r="O94" s="482">
        <v>0</v>
      </c>
      <c r="P94" s="482">
        <v>0</v>
      </c>
      <c r="Q94" s="482">
        <v>0</v>
      </c>
      <c r="R94" s="482">
        <v>0</v>
      </c>
      <c r="S94" s="482">
        <v>0</v>
      </c>
      <c r="T94" s="482">
        <v>0</v>
      </c>
      <c r="U94" s="482">
        <v>0</v>
      </c>
      <c r="V94" s="482">
        <v>0</v>
      </c>
      <c r="W94" s="482">
        <v>0</v>
      </c>
      <c r="X94" s="482">
        <v>0</v>
      </c>
      <c r="Y94" s="490" t="s">
        <v>418</v>
      </c>
      <c r="Z94" s="490" t="s">
        <v>418</v>
      </c>
      <c r="AA94" s="482">
        <v>0</v>
      </c>
      <c r="AB94" s="490">
        <v>0</v>
      </c>
      <c r="AC94" s="482">
        <v>0</v>
      </c>
      <c r="AD94" s="490">
        <v>0</v>
      </c>
      <c r="AE94" s="482">
        <v>0</v>
      </c>
      <c r="AF94" s="491">
        <v>0</v>
      </c>
      <c r="AL94" s="292">
        <f t="shared" si="84"/>
        <v>0</v>
      </c>
      <c r="AN94" s="18">
        <f t="shared" si="115"/>
        <v>0.86458333333333237</v>
      </c>
      <c r="AO94" s="26">
        <f>SUM(C98,C205,C312,C419,C526,C633,C740)/config!$AC$13</f>
        <v>0.14285714285714285</v>
      </c>
      <c r="AP94" s="27">
        <f>SUM(D98:E98,D205:E205,D312:E312,D419:E419,D526:E526,D633:E633,D740:E740)/config!$AC$13</f>
        <v>0.2857142857142857</v>
      </c>
      <c r="AQ94" s="27">
        <f>SUM(F98,F205,F312,F419,F526,F633,F740)/config!$AC$13</f>
        <v>0.2857142857142857</v>
      </c>
      <c r="AR94" s="27">
        <f>SUM(G98,G205,G312,G419,G526,G633,G740)/config!$AC$13</f>
        <v>0</v>
      </c>
      <c r="AS94" s="28">
        <f>SUM(H98:H98,H205:H205,H312:H312,H419:H419,H526:H526,H633:H633,H740:H740)/config!$AC$13</f>
        <v>0</v>
      </c>
      <c r="AU94" s="18">
        <f t="shared" si="116"/>
        <v>0.86458333333333237</v>
      </c>
      <c r="AV94" s="29">
        <f t="shared" si="85"/>
        <v>1</v>
      </c>
      <c r="AW94" s="30">
        <f t="shared" si="86"/>
        <v>1</v>
      </c>
      <c r="AX94" s="30">
        <f t="shared" si="87"/>
        <v>1</v>
      </c>
      <c r="AY94" s="30">
        <f t="shared" si="88"/>
        <v>0</v>
      </c>
      <c r="AZ94" s="30">
        <f t="shared" si="89"/>
        <v>1</v>
      </c>
      <c r="BA94" s="30">
        <f t="shared" si="90"/>
        <v>0</v>
      </c>
      <c r="BB94" s="31">
        <f t="shared" si="91"/>
        <v>1</v>
      </c>
      <c r="BC94" s="8"/>
      <c r="BD94" s="18">
        <f t="shared" si="92"/>
        <v>0.86458333333333237</v>
      </c>
      <c r="BE94" s="26">
        <f t="shared" si="93"/>
        <v>11.9</v>
      </c>
      <c r="BF94" s="27">
        <f t="shared" si="94"/>
        <v>17.899999999999999</v>
      </c>
      <c r="BG94" s="27">
        <f t="shared" si="95"/>
        <v>16.7</v>
      </c>
      <c r="BH94" s="27" t="str">
        <f t="shared" si="96"/>
        <v>-</v>
      </c>
      <c r="BI94" s="27">
        <f t="shared" si="97"/>
        <v>20.399999999999999</v>
      </c>
      <c r="BJ94" s="27" t="str">
        <f t="shared" si="98"/>
        <v>-</v>
      </c>
      <c r="BK94" s="28">
        <f t="shared" si="99"/>
        <v>20.5</v>
      </c>
      <c r="BL94" s="8"/>
      <c r="BM94" s="18">
        <f t="shared" si="100"/>
        <v>0.86458333333333237</v>
      </c>
      <c r="BN94" s="26" t="str">
        <f t="shared" si="101"/>
        <v>-</v>
      </c>
      <c r="BO94" s="27" t="str">
        <f t="shared" si="102"/>
        <v>-</v>
      </c>
      <c r="BP94" s="27" t="str">
        <f t="shared" si="103"/>
        <v>-</v>
      </c>
      <c r="BQ94" s="27" t="str">
        <f t="shared" si="104"/>
        <v>-</v>
      </c>
      <c r="BR94" s="27" t="str">
        <f t="shared" si="105"/>
        <v>-</v>
      </c>
      <c r="BS94" s="27" t="str">
        <f t="shared" si="106"/>
        <v>-</v>
      </c>
      <c r="BT94" s="28" t="str">
        <f t="shared" si="107"/>
        <v>-</v>
      </c>
      <c r="BV94" s="25">
        <f t="shared" si="117"/>
        <v>17.48</v>
      </c>
      <c r="BW94" s="304" t="e">
        <f t="shared" si="118"/>
        <v>#N/A</v>
      </c>
      <c r="BX94" s="306">
        <f t="shared" si="120"/>
        <v>60</v>
      </c>
      <c r="BZ94" s="26">
        <f t="shared" si="108"/>
        <v>0</v>
      </c>
      <c r="CA94" s="27">
        <f t="shared" si="109"/>
        <v>0</v>
      </c>
      <c r="CB94" s="27">
        <f t="shared" si="110"/>
        <v>0</v>
      </c>
      <c r="CC94" s="27">
        <f t="shared" si="111"/>
        <v>0</v>
      </c>
      <c r="CD94" s="27">
        <f t="shared" si="112"/>
        <v>0</v>
      </c>
      <c r="CE94" s="27">
        <f t="shared" si="113"/>
        <v>0</v>
      </c>
      <c r="CF94" s="28">
        <f t="shared" si="114"/>
        <v>0</v>
      </c>
      <c r="CI94" s="26">
        <f t="shared" si="119"/>
        <v>11.9</v>
      </c>
      <c r="CJ94" s="27">
        <f t="shared" si="121"/>
        <v>17.899999999999999</v>
      </c>
      <c r="CK94" s="27">
        <f t="shared" si="122"/>
        <v>16.7</v>
      </c>
      <c r="CL94" s="27" t="str">
        <f t="shared" si="123"/>
        <v/>
      </c>
      <c r="CM94" s="27">
        <f t="shared" si="124"/>
        <v>20.399999999999999</v>
      </c>
      <c r="CN94" s="27" t="str">
        <f t="shared" si="125"/>
        <v/>
      </c>
      <c r="CO94" s="28">
        <f t="shared" si="126"/>
        <v>20.5</v>
      </c>
    </row>
    <row r="95" spans="1:93" ht="15" customHeight="1" x14ac:dyDescent="0.25">
      <c r="A95" s="463" t="s">
        <v>64</v>
      </c>
      <c r="B95" s="482">
        <v>0</v>
      </c>
      <c r="C95" s="482">
        <v>0</v>
      </c>
      <c r="D95" s="482">
        <v>0</v>
      </c>
      <c r="E95" s="482">
        <v>0</v>
      </c>
      <c r="F95" s="482">
        <v>0</v>
      </c>
      <c r="G95" s="482">
        <v>0</v>
      </c>
      <c r="H95" s="482">
        <v>0</v>
      </c>
      <c r="I95" s="482" t="s">
        <v>20</v>
      </c>
      <c r="J95" s="479" t="s">
        <v>64</v>
      </c>
      <c r="K95" s="489">
        <v>0</v>
      </c>
      <c r="L95" s="482">
        <v>0</v>
      </c>
      <c r="M95" s="482">
        <v>0</v>
      </c>
      <c r="N95" s="482">
        <v>0</v>
      </c>
      <c r="O95" s="482">
        <v>0</v>
      </c>
      <c r="P95" s="482">
        <v>0</v>
      </c>
      <c r="Q95" s="482">
        <v>0</v>
      </c>
      <c r="R95" s="482">
        <v>0</v>
      </c>
      <c r="S95" s="482">
        <v>0</v>
      </c>
      <c r="T95" s="482">
        <v>0</v>
      </c>
      <c r="U95" s="482">
        <v>0</v>
      </c>
      <c r="V95" s="482">
        <v>0</v>
      </c>
      <c r="W95" s="482">
        <v>0</v>
      </c>
      <c r="X95" s="482">
        <v>0</v>
      </c>
      <c r="Y95" s="490" t="s">
        <v>418</v>
      </c>
      <c r="Z95" s="490" t="s">
        <v>418</v>
      </c>
      <c r="AA95" s="482">
        <v>0</v>
      </c>
      <c r="AB95" s="490">
        <v>0</v>
      </c>
      <c r="AC95" s="482">
        <v>0</v>
      </c>
      <c r="AD95" s="490">
        <v>0</v>
      </c>
      <c r="AE95" s="482">
        <v>0</v>
      </c>
      <c r="AF95" s="491">
        <v>0</v>
      </c>
      <c r="AL95" s="292">
        <f t="shared" si="84"/>
        <v>0</v>
      </c>
      <c r="AN95" s="18">
        <f t="shared" si="115"/>
        <v>0.874999999999999</v>
      </c>
      <c r="AO95" s="26">
        <f>SUM(C99,C206,C313,C420,C527,C634,C741)/config!$AC$13</f>
        <v>0</v>
      </c>
      <c r="AP95" s="27">
        <f>SUM(D99:E99,D206:E206,D313:E313,D420:E420,D527:E527,D634:E634,D741:E741)/config!$AC$13</f>
        <v>0.2857142857142857</v>
      </c>
      <c r="AQ95" s="27">
        <f>SUM(F99,F206,F313,F420,F527,F634,F741)/config!$AC$13</f>
        <v>0.14285714285714285</v>
      </c>
      <c r="AR95" s="27">
        <f>SUM(G99,G206,G313,G420,G527,G634,G741)/config!$AC$13</f>
        <v>0</v>
      </c>
      <c r="AS95" s="28">
        <f>SUM(H99:H99,H206:H206,H313:H313,H420:H420,H527:H527,H634:H634,H741:H741)/config!$AC$13</f>
        <v>0</v>
      </c>
      <c r="AU95" s="18">
        <f t="shared" si="116"/>
        <v>0.874999999999999</v>
      </c>
      <c r="AV95" s="29">
        <f t="shared" si="85"/>
        <v>2</v>
      </c>
      <c r="AW95" s="30">
        <f t="shared" si="86"/>
        <v>0</v>
      </c>
      <c r="AX95" s="30">
        <f t="shared" si="87"/>
        <v>0</v>
      </c>
      <c r="AY95" s="30">
        <f t="shared" si="88"/>
        <v>0</v>
      </c>
      <c r="AZ95" s="30">
        <f t="shared" si="89"/>
        <v>0</v>
      </c>
      <c r="BA95" s="30">
        <f t="shared" si="90"/>
        <v>0</v>
      </c>
      <c r="BB95" s="31">
        <f t="shared" si="91"/>
        <v>1</v>
      </c>
      <c r="BC95" s="8"/>
      <c r="BD95" s="18">
        <f t="shared" si="92"/>
        <v>0.874999999999999</v>
      </c>
      <c r="BE95" s="26">
        <f t="shared" si="93"/>
        <v>18.3</v>
      </c>
      <c r="BF95" s="27" t="str">
        <f t="shared" si="94"/>
        <v>-</v>
      </c>
      <c r="BG95" s="27" t="str">
        <f t="shared" si="95"/>
        <v>-</v>
      </c>
      <c r="BH95" s="27" t="str">
        <f t="shared" si="96"/>
        <v>-</v>
      </c>
      <c r="BI95" s="27" t="str">
        <f t="shared" si="97"/>
        <v>-</v>
      </c>
      <c r="BJ95" s="27" t="str">
        <f t="shared" si="98"/>
        <v>-</v>
      </c>
      <c r="BK95" s="28">
        <f t="shared" si="99"/>
        <v>21.7</v>
      </c>
      <c r="BL95" s="8"/>
      <c r="BM95" s="18">
        <f t="shared" si="100"/>
        <v>0.874999999999999</v>
      </c>
      <c r="BN95" s="26" t="str">
        <f t="shared" si="101"/>
        <v>-</v>
      </c>
      <c r="BO95" s="27" t="str">
        <f t="shared" si="102"/>
        <v>-</v>
      </c>
      <c r="BP95" s="27" t="str">
        <f t="shared" si="103"/>
        <v>-</v>
      </c>
      <c r="BQ95" s="27" t="str">
        <f t="shared" si="104"/>
        <v>-</v>
      </c>
      <c r="BR95" s="27" t="str">
        <f t="shared" si="105"/>
        <v>-</v>
      </c>
      <c r="BS95" s="27" t="str">
        <f t="shared" si="106"/>
        <v>-</v>
      </c>
      <c r="BT95" s="28" t="str">
        <f t="shared" si="107"/>
        <v>-</v>
      </c>
      <c r="BV95" s="25">
        <f t="shared" si="117"/>
        <v>20</v>
      </c>
      <c r="BW95" s="304" t="e">
        <f t="shared" si="118"/>
        <v>#N/A</v>
      </c>
      <c r="BX95" s="306">
        <f t="shared" si="120"/>
        <v>60</v>
      </c>
      <c r="BZ95" s="26">
        <f t="shared" si="108"/>
        <v>0</v>
      </c>
      <c r="CA95" s="27">
        <f t="shared" si="109"/>
        <v>0</v>
      </c>
      <c r="CB95" s="27">
        <f t="shared" si="110"/>
        <v>0</v>
      </c>
      <c r="CC95" s="27">
        <f t="shared" si="111"/>
        <v>0</v>
      </c>
      <c r="CD95" s="27">
        <f t="shared" si="112"/>
        <v>0</v>
      </c>
      <c r="CE95" s="27">
        <f t="shared" si="113"/>
        <v>0</v>
      </c>
      <c r="CF95" s="28">
        <f t="shared" si="114"/>
        <v>0</v>
      </c>
      <c r="CI95" s="26">
        <f t="shared" si="119"/>
        <v>36.6</v>
      </c>
      <c r="CJ95" s="27" t="str">
        <f t="shared" si="121"/>
        <v/>
      </c>
      <c r="CK95" s="27" t="str">
        <f t="shared" si="122"/>
        <v/>
      </c>
      <c r="CL95" s="27" t="str">
        <f t="shared" si="123"/>
        <v/>
      </c>
      <c r="CM95" s="27" t="str">
        <f t="shared" si="124"/>
        <v/>
      </c>
      <c r="CN95" s="27" t="str">
        <f t="shared" si="125"/>
        <v/>
      </c>
      <c r="CO95" s="28">
        <f t="shared" si="126"/>
        <v>21.7</v>
      </c>
    </row>
    <row r="96" spans="1:93" ht="15" customHeight="1" x14ac:dyDescent="0.25">
      <c r="A96" s="463" t="s">
        <v>113</v>
      </c>
      <c r="B96" s="482">
        <v>1</v>
      </c>
      <c r="C96" s="482">
        <v>0</v>
      </c>
      <c r="D96" s="482">
        <v>1</v>
      </c>
      <c r="E96" s="482">
        <v>0</v>
      </c>
      <c r="F96" s="482">
        <v>0</v>
      </c>
      <c r="G96" s="482">
        <v>0</v>
      </c>
      <c r="H96" s="482">
        <v>0</v>
      </c>
      <c r="I96" s="482" t="s">
        <v>20</v>
      </c>
      <c r="J96" s="479" t="s">
        <v>113</v>
      </c>
      <c r="K96" s="489">
        <v>0</v>
      </c>
      <c r="L96" s="482">
        <v>0</v>
      </c>
      <c r="M96" s="482">
        <v>0</v>
      </c>
      <c r="N96" s="482">
        <v>1</v>
      </c>
      <c r="O96" s="482">
        <v>0</v>
      </c>
      <c r="P96" s="482">
        <v>0</v>
      </c>
      <c r="Q96" s="482">
        <v>0</v>
      </c>
      <c r="R96" s="482">
        <v>0</v>
      </c>
      <c r="S96" s="482">
        <v>0</v>
      </c>
      <c r="T96" s="482">
        <v>0</v>
      </c>
      <c r="U96" s="482">
        <v>0</v>
      </c>
      <c r="V96" s="482">
        <v>0</v>
      </c>
      <c r="W96" s="482">
        <v>0</v>
      </c>
      <c r="X96" s="482">
        <v>0</v>
      </c>
      <c r="Y96" s="490">
        <v>21.4</v>
      </c>
      <c r="Z96" s="490" t="s">
        <v>418</v>
      </c>
      <c r="AA96" s="482">
        <v>0</v>
      </c>
      <c r="AB96" s="490">
        <v>0</v>
      </c>
      <c r="AC96" s="482">
        <v>0</v>
      </c>
      <c r="AD96" s="490">
        <v>0</v>
      </c>
      <c r="AE96" s="482">
        <v>0</v>
      </c>
      <c r="AF96" s="491">
        <v>0</v>
      </c>
      <c r="AL96" s="292">
        <f t="shared" si="84"/>
        <v>0</v>
      </c>
      <c r="AN96" s="18">
        <f t="shared" si="115"/>
        <v>0.88541666666666563</v>
      </c>
      <c r="AO96" s="26">
        <f>SUM(C100,C207,C314,C421,C528,C635,C742)/config!$AC$13</f>
        <v>0</v>
      </c>
      <c r="AP96" s="27">
        <f>SUM(D100:E100,D207:E207,D314:E314,D421:E421,D528:E528,D635:E635,D742:E742)/config!$AC$13</f>
        <v>0</v>
      </c>
      <c r="AQ96" s="27">
        <f>SUM(F100,F207,F314,F421,F528,F635,F742)/config!$AC$13</f>
        <v>0</v>
      </c>
      <c r="AR96" s="27">
        <f>SUM(G100,G207,G314,G421,G528,G635,G742)/config!$AC$13</f>
        <v>0</v>
      </c>
      <c r="AS96" s="28">
        <f>SUM(H100:H100,H207:H207,H314:H314,H421:H421,H528:H528,H635:H635,H742:H742)/config!$AC$13</f>
        <v>0</v>
      </c>
      <c r="AU96" s="18">
        <f t="shared" si="116"/>
        <v>0.88541666666666563</v>
      </c>
      <c r="AV96" s="29">
        <f t="shared" si="85"/>
        <v>0</v>
      </c>
      <c r="AW96" s="30">
        <f t="shared" si="86"/>
        <v>0</v>
      </c>
      <c r="AX96" s="30">
        <f t="shared" si="87"/>
        <v>0</v>
      </c>
      <c r="AY96" s="30">
        <f t="shared" si="88"/>
        <v>0</v>
      </c>
      <c r="AZ96" s="30">
        <f t="shared" si="89"/>
        <v>0</v>
      </c>
      <c r="BA96" s="30">
        <f t="shared" si="90"/>
        <v>0</v>
      </c>
      <c r="BB96" s="31">
        <f t="shared" si="91"/>
        <v>0</v>
      </c>
      <c r="BC96" s="8"/>
      <c r="BD96" s="18">
        <f t="shared" si="92"/>
        <v>0.88541666666666563</v>
      </c>
      <c r="BE96" s="26" t="str">
        <f t="shared" si="93"/>
        <v>-</v>
      </c>
      <c r="BF96" s="27" t="str">
        <f t="shared" si="94"/>
        <v>-</v>
      </c>
      <c r="BG96" s="27" t="str">
        <f t="shared" si="95"/>
        <v>-</v>
      </c>
      <c r="BH96" s="27" t="str">
        <f t="shared" si="96"/>
        <v>-</v>
      </c>
      <c r="BI96" s="27" t="str">
        <f t="shared" si="97"/>
        <v>-</v>
      </c>
      <c r="BJ96" s="27" t="str">
        <f t="shared" si="98"/>
        <v>-</v>
      </c>
      <c r="BK96" s="28" t="str">
        <f t="shared" si="99"/>
        <v>-</v>
      </c>
      <c r="BL96" s="8"/>
      <c r="BM96" s="18">
        <f t="shared" si="100"/>
        <v>0.88541666666666563</v>
      </c>
      <c r="BN96" s="26" t="str">
        <f t="shared" si="101"/>
        <v>-</v>
      </c>
      <c r="BO96" s="27" t="str">
        <f t="shared" si="102"/>
        <v>-</v>
      </c>
      <c r="BP96" s="27" t="str">
        <f t="shared" si="103"/>
        <v>-</v>
      </c>
      <c r="BQ96" s="27" t="str">
        <f t="shared" si="104"/>
        <v>-</v>
      </c>
      <c r="BR96" s="27" t="str">
        <f t="shared" si="105"/>
        <v>-</v>
      </c>
      <c r="BS96" s="27" t="str">
        <f t="shared" si="106"/>
        <v>-</v>
      </c>
      <c r="BT96" s="28" t="str">
        <f t="shared" si="107"/>
        <v>-</v>
      </c>
      <c r="BV96" s="25" t="e">
        <f t="shared" si="117"/>
        <v>#N/A</v>
      </c>
      <c r="BW96" s="304" t="e">
        <f t="shared" si="118"/>
        <v>#N/A</v>
      </c>
      <c r="BX96" s="306">
        <f t="shared" si="120"/>
        <v>60</v>
      </c>
      <c r="BZ96" s="26">
        <f t="shared" si="108"/>
        <v>0</v>
      </c>
      <c r="CA96" s="27">
        <f t="shared" si="109"/>
        <v>0</v>
      </c>
      <c r="CB96" s="27">
        <f t="shared" si="110"/>
        <v>0</v>
      </c>
      <c r="CC96" s="27">
        <f t="shared" si="111"/>
        <v>0</v>
      </c>
      <c r="CD96" s="27">
        <f t="shared" si="112"/>
        <v>0</v>
      </c>
      <c r="CE96" s="27">
        <f t="shared" si="113"/>
        <v>0</v>
      </c>
      <c r="CF96" s="28">
        <f t="shared" si="114"/>
        <v>0</v>
      </c>
      <c r="CI96" s="26" t="str">
        <f t="shared" si="119"/>
        <v/>
      </c>
      <c r="CJ96" s="27" t="str">
        <f t="shared" si="121"/>
        <v/>
      </c>
      <c r="CK96" s="27" t="str">
        <f t="shared" si="122"/>
        <v/>
      </c>
      <c r="CL96" s="27" t="str">
        <f t="shared" si="123"/>
        <v/>
      </c>
      <c r="CM96" s="27" t="str">
        <f t="shared" si="124"/>
        <v/>
      </c>
      <c r="CN96" s="27" t="str">
        <f t="shared" si="125"/>
        <v/>
      </c>
      <c r="CO96" s="28" t="str">
        <f t="shared" si="126"/>
        <v/>
      </c>
    </row>
    <row r="97" spans="1:93" ht="15" customHeight="1" x14ac:dyDescent="0.25">
      <c r="A97" s="463" t="s">
        <v>114</v>
      </c>
      <c r="B97" s="482">
        <v>1</v>
      </c>
      <c r="C97" s="482">
        <v>0</v>
      </c>
      <c r="D97" s="482">
        <v>1</v>
      </c>
      <c r="E97" s="482">
        <v>0</v>
      </c>
      <c r="F97" s="482">
        <v>0</v>
      </c>
      <c r="G97" s="482">
        <v>0</v>
      </c>
      <c r="H97" s="482">
        <v>0</v>
      </c>
      <c r="I97" s="482" t="s">
        <v>20</v>
      </c>
      <c r="J97" s="479" t="s">
        <v>114</v>
      </c>
      <c r="K97" s="489">
        <v>0</v>
      </c>
      <c r="L97" s="482">
        <v>0</v>
      </c>
      <c r="M97" s="482">
        <v>1</v>
      </c>
      <c r="N97" s="482">
        <v>0</v>
      </c>
      <c r="O97" s="482">
        <v>0</v>
      </c>
      <c r="P97" s="482">
        <v>0</v>
      </c>
      <c r="Q97" s="482">
        <v>0</v>
      </c>
      <c r="R97" s="482">
        <v>0</v>
      </c>
      <c r="S97" s="482">
        <v>0</v>
      </c>
      <c r="T97" s="482">
        <v>0</v>
      </c>
      <c r="U97" s="482">
        <v>0</v>
      </c>
      <c r="V97" s="482">
        <v>0</v>
      </c>
      <c r="W97" s="482">
        <v>0</v>
      </c>
      <c r="X97" s="482">
        <v>0</v>
      </c>
      <c r="Y97" s="490">
        <v>17.7</v>
      </c>
      <c r="Z97" s="490" t="s">
        <v>418</v>
      </c>
      <c r="AA97" s="482">
        <v>0</v>
      </c>
      <c r="AB97" s="490">
        <v>0</v>
      </c>
      <c r="AC97" s="482">
        <v>0</v>
      </c>
      <c r="AD97" s="490">
        <v>0</v>
      </c>
      <c r="AE97" s="482">
        <v>0</v>
      </c>
      <c r="AF97" s="491">
        <v>0</v>
      </c>
      <c r="AL97" s="292">
        <f t="shared" si="84"/>
        <v>0</v>
      </c>
      <c r="AN97" s="18">
        <f t="shared" si="115"/>
        <v>0.89583333333333226</v>
      </c>
      <c r="AO97" s="26">
        <f>SUM(C101,C208,C315,C422,C529,C636,C743)/config!$AC$13</f>
        <v>0</v>
      </c>
      <c r="AP97" s="27">
        <f>SUM(D101:E101,D208:E208,D315:E315,D422:E422,D529:E529,D636:E636,D743:E743)/config!$AC$13</f>
        <v>0.14285714285714285</v>
      </c>
      <c r="AQ97" s="27">
        <f>SUM(F101,F208,F315,F422,F529,F636,F743)/config!$AC$13</f>
        <v>0</v>
      </c>
      <c r="AR97" s="27">
        <f>SUM(G101,G208,G315,G422,G529,G636,G743)/config!$AC$13</f>
        <v>0</v>
      </c>
      <c r="AS97" s="28">
        <f>SUM(H101:H101,H208:H208,H315:H315,H422:H422,H529:H529,H636:H636,H743:H743)/config!$AC$13</f>
        <v>0</v>
      </c>
      <c r="AU97" s="18">
        <f t="shared" si="116"/>
        <v>0.89583333333333226</v>
      </c>
      <c r="AV97" s="29">
        <f t="shared" si="85"/>
        <v>0</v>
      </c>
      <c r="AW97" s="30">
        <f t="shared" si="86"/>
        <v>1</v>
      </c>
      <c r="AX97" s="30">
        <f t="shared" si="87"/>
        <v>0</v>
      </c>
      <c r="AY97" s="30">
        <f t="shared" si="88"/>
        <v>0</v>
      </c>
      <c r="AZ97" s="30">
        <f t="shared" si="89"/>
        <v>0</v>
      </c>
      <c r="BA97" s="30">
        <f t="shared" si="90"/>
        <v>0</v>
      </c>
      <c r="BB97" s="31">
        <f t="shared" si="91"/>
        <v>0</v>
      </c>
      <c r="BC97" s="8"/>
      <c r="BD97" s="18">
        <f t="shared" si="92"/>
        <v>0.89583333333333226</v>
      </c>
      <c r="BE97" s="26" t="str">
        <f t="shared" si="93"/>
        <v>-</v>
      </c>
      <c r="BF97" s="27">
        <f t="shared" si="94"/>
        <v>17.899999999999999</v>
      </c>
      <c r="BG97" s="27" t="str">
        <f t="shared" si="95"/>
        <v>-</v>
      </c>
      <c r="BH97" s="27" t="str">
        <f t="shared" si="96"/>
        <v>-</v>
      </c>
      <c r="BI97" s="27" t="str">
        <f t="shared" si="97"/>
        <v>-</v>
      </c>
      <c r="BJ97" s="27" t="str">
        <f t="shared" si="98"/>
        <v>-</v>
      </c>
      <c r="BK97" s="28" t="str">
        <f t="shared" si="99"/>
        <v>-</v>
      </c>
      <c r="BL97" s="8"/>
      <c r="BM97" s="18">
        <f t="shared" si="100"/>
        <v>0.89583333333333226</v>
      </c>
      <c r="BN97" s="26" t="str">
        <f t="shared" si="101"/>
        <v>-</v>
      </c>
      <c r="BO97" s="27" t="str">
        <f t="shared" si="102"/>
        <v>-</v>
      </c>
      <c r="BP97" s="27" t="str">
        <f t="shared" si="103"/>
        <v>-</v>
      </c>
      <c r="BQ97" s="27" t="str">
        <f t="shared" si="104"/>
        <v>-</v>
      </c>
      <c r="BR97" s="27" t="str">
        <f t="shared" si="105"/>
        <v>-</v>
      </c>
      <c r="BS97" s="27" t="str">
        <f t="shared" si="106"/>
        <v>-</v>
      </c>
      <c r="BT97" s="28" t="str">
        <f t="shared" si="107"/>
        <v>-</v>
      </c>
      <c r="BV97" s="25">
        <f t="shared" si="117"/>
        <v>17.899999999999999</v>
      </c>
      <c r="BW97" s="304" t="e">
        <f t="shared" si="118"/>
        <v>#N/A</v>
      </c>
      <c r="BX97" s="306">
        <f t="shared" si="120"/>
        <v>60</v>
      </c>
      <c r="BZ97" s="26">
        <f t="shared" si="108"/>
        <v>0</v>
      </c>
      <c r="CA97" s="27">
        <f t="shared" si="109"/>
        <v>0</v>
      </c>
      <c r="CB97" s="27">
        <f t="shared" si="110"/>
        <v>0</v>
      </c>
      <c r="CC97" s="27">
        <f t="shared" si="111"/>
        <v>0</v>
      </c>
      <c r="CD97" s="27">
        <f t="shared" si="112"/>
        <v>0</v>
      </c>
      <c r="CE97" s="27">
        <f t="shared" si="113"/>
        <v>0</v>
      </c>
      <c r="CF97" s="28">
        <f t="shared" si="114"/>
        <v>0</v>
      </c>
      <c r="CI97" s="26" t="str">
        <f t="shared" si="119"/>
        <v/>
      </c>
      <c r="CJ97" s="27">
        <f t="shared" si="121"/>
        <v>17.899999999999999</v>
      </c>
      <c r="CK97" s="27" t="str">
        <f t="shared" si="122"/>
        <v/>
      </c>
      <c r="CL97" s="27" t="str">
        <f t="shared" si="123"/>
        <v/>
      </c>
      <c r="CM97" s="27" t="str">
        <f t="shared" si="124"/>
        <v/>
      </c>
      <c r="CN97" s="27" t="str">
        <f t="shared" si="125"/>
        <v/>
      </c>
      <c r="CO97" s="28" t="str">
        <f t="shared" si="126"/>
        <v/>
      </c>
    </row>
    <row r="98" spans="1:93" ht="15" customHeight="1" x14ac:dyDescent="0.25">
      <c r="A98" s="463" t="s">
        <v>115</v>
      </c>
      <c r="B98" s="482">
        <v>1</v>
      </c>
      <c r="C98" s="482">
        <v>0</v>
      </c>
      <c r="D98" s="482">
        <v>0</v>
      </c>
      <c r="E98" s="482">
        <v>0</v>
      </c>
      <c r="F98" s="482">
        <v>1</v>
      </c>
      <c r="G98" s="482">
        <v>0</v>
      </c>
      <c r="H98" s="482">
        <v>0</v>
      </c>
      <c r="I98" s="482" t="s">
        <v>20</v>
      </c>
      <c r="J98" s="479" t="s">
        <v>115</v>
      </c>
      <c r="K98" s="489">
        <v>0</v>
      </c>
      <c r="L98" s="482">
        <v>1</v>
      </c>
      <c r="M98" s="482">
        <v>0</v>
      </c>
      <c r="N98" s="482">
        <v>0</v>
      </c>
      <c r="O98" s="482">
        <v>0</v>
      </c>
      <c r="P98" s="482">
        <v>0</v>
      </c>
      <c r="Q98" s="482">
        <v>0</v>
      </c>
      <c r="R98" s="482">
        <v>0</v>
      </c>
      <c r="S98" s="482">
        <v>0</v>
      </c>
      <c r="T98" s="482">
        <v>0</v>
      </c>
      <c r="U98" s="482">
        <v>0</v>
      </c>
      <c r="V98" s="482">
        <v>0</v>
      </c>
      <c r="W98" s="482">
        <v>0</v>
      </c>
      <c r="X98" s="482">
        <v>0</v>
      </c>
      <c r="Y98" s="490">
        <v>11.9</v>
      </c>
      <c r="Z98" s="490" t="s">
        <v>418</v>
      </c>
      <c r="AA98" s="482">
        <v>0</v>
      </c>
      <c r="AB98" s="490">
        <v>0</v>
      </c>
      <c r="AC98" s="482">
        <v>0</v>
      </c>
      <c r="AD98" s="490">
        <v>0</v>
      </c>
      <c r="AE98" s="482">
        <v>0</v>
      </c>
      <c r="AF98" s="491">
        <v>0</v>
      </c>
      <c r="AL98" s="292">
        <f t="shared" si="84"/>
        <v>0</v>
      </c>
      <c r="AN98" s="18">
        <f t="shared" si="115"/>
        <v>0.90624999999999889</v>
      </c>
      <c r="AO98" s="26">
        <f>SUM(C102,C209,C316,C423,C530,C637,C744)/config!$AC$13</f>
        <v>0</v>
      </c>
      <c r="AP98" s="27">
        <f>SUM(D102:E102,D209:E209,D316:E316,D423:E423,D530:E530,D637:E637,D744:E744)/config!$AC$13</f>
        <v>0.42857142857142855</v>
      </c>
      <c r="AQ98" s="27">
        <f>SUM(F102,F209,F316,F423,F530,F637,F744)/config!$AC$13</f>
        <v>0</v>
      </c>
      <c r="AR98" s="27">
        <f>SUM(G102,G209,G316,G423,G530,G637,G744)/config!$AC$13</f>
        <v>0</v>
      </c>
      <c r="AS98" s="28">
        <f>SUM(H102:H102,H209:H209,H316:H316,H423:H423,H530:H530,H637:H637,H744:H744)/config!$AC$13</f>
        <v>0</v>
      </c>
      <c r="AU98" s="18">
        <f t="shared" si="116"/>
        <v>0.90624999999999889</v>
      </c>
      <c r="AV98" s="29">
        <f t="shared" si="85"/>
        <v>0</v>
      </c>
      <c r="AW98" s="30">
        <f t="shared" si="86"/>
        <v>0</v>
      </c>
      <c r="AX98" s="30">
        <f t="shared" si="87"/>
        <v>1</v>
      </c>
      <c r="AY98" s="30">
        <f t="shared" si="88"/>
        <v>1</v>
      </c>
      <c r="AZ98" s="30">
        <f t="shared" si="89"/>
        <v>0</v>
      </c>
      <c r="BA98" s="30">
        <f t="shared" si="90"/>
        <v>1</v>
      </c>
      <c r="BB98" s="31">
        <f t="shared" si="91"/>
        <v>0</v>
      </c>
      <c r="BC98" s="8"/>
      <c r="BD98" s="18">
        <f t="shared" si="92"/>
        <v>0.90624999999999889</v>
      </c>
      <c r="BE98" s="26" t="str">
        <f t="shared" si="93"/>
        <v>-</v>
      </c>
      <c r="BF98" s="27" t="str">
        <f t="shared" si="94"/>
        <v>-</v>
      </c>
      <c r="BG98" s="27">
        <f t="shared" si="95"/>
        <v>19.899999999999999</v>
      </c>
      <c r="BH98" s="27">
        <f t="shared" si="96"/>
        <v>20.100000000000001</v>
      </c>
      <c r="BI98" s="27" t="str">
        <f t="shared" si="97"/>
        <v>-</v>
      </c>
      <c r="BJ98" s="27">
        <f t="shared" si="98"/>
        <v>16.899999999999999</v>
      </c>
      <c r="BK98" s="28" t="str">
        <f t="shared" si="99"/>
        <v>-</v>
      </c>
      <c r="BL98" s="8"/>
      <c r="BM98" s="18">
        <f t="shared" si="100"/>
        <v>0.90624999999999889</v>
      </c>
      <c r="BN98" s="26" t="str">
        <f t="shared" si="101"/>
        <v>-</v>
      </c>
      <c r="BO98" s="27" t="str">
        <f t="shared" si="102"/>
        <v>-</v>
      </c>
      <c r="BP98" s="27" t="str">
        <f t="shared" si="103"/>
        <v>-</v>
      </c>
      <c r="BQ98" s="27" t="str">
        <f t="shared" si="104"/>
        <v>-</v>
      </c>
      <c r="BR98" s="27" t="str">
        <f t="shared" si="105"/>
        <v>-</v>
      </c>
      <c r="BS98" s="27" t="str">
        <f t="shared" si="106"/>
        <v>-</v>
      </c>
      <c r="BT98" s="28" t="str">
        <f t="shared" si="107"/>
        <v>-</v>
      </c>
      <c r="BV98" s="25">
        <f t="shared" si="117"/>
        <v>18.966666666666665</v>
      </c>
      <c r="BW98" s="304" t="e">
        <f t="shared" si="118"/>
        <v>#N/A</v>
      </c>
      <c r="BX98" s="306">
        <f t="shared" si="120"/>
        <v>60</v>
      </c>
      <c r="BZ98" s="26">
        <f t="shared" si="108"/>
        <v>0</v>
      </c>
      <c r="CA98" s="27">
        <f t="shared" si="109"/>
        <v>0</v>
      </c>
      <c r="CB98" s="27">
        <f t="shared" si="110"/>
        <v>0</v>
      </c>
      <c r="CC98" s="27">
        <f t="shared" si="111"/>
        <v>0</v>
      </c>
      <c r="CD98" s="27">
        <f t="shared" si="112"/>
        <v>0</v>
      </c>
      <c r="CE98" s="27">
        <f t="shared" si="113"/>
        <v>0</v>
      </c>
      <c r="CF98" s="28">
        <f t="shared" si="114"/>
        <v>0</v>
      </c>
      <c r="CI98" s="26" t="str">
        <f t="shared" si="119"/>
        <v/>
      </c>
      <c r="CJ98" s="27" t="str">
        <f t="shared" si="121"/>
        <v/>
      </c>
      <c r="CK98" s="27">
        <f t="shared" si="122"/>
        <v>19.899999999999999</v>
      </c>
      <c r="CL98" s="27">
        <f t="shared" si="123"/>
        <v>20.100000000000001</v>
      </c>
      <c r="CM98" s="27" t="str">
        <f t="shared" si="124"/>
        <v/>
      </c>
      <c r="CN98" s="27">
        <f t="shared" si="125"/>
        <v>16.899999999999999</v>
      </c>
      <c r="CO98" s="28" t="str">
        <f t="shared" si="126"/>
        <v/>
      </c>
    </row>
    <row r="99" spans="1:93" ht="15" customHeight="1" x14ac:dyDescent="0.25">
      <c r="A99" s="463" t="s">
        <v>66</v>
      </c>
      <c r="B99" s="482">
        <v>2</v>
      </c>
      <c r="C99" s="482">
        <v>0</v>
      </c>
      <c r="D99" s="482">
        <v>1</v>
      </c>
      <c r="E99" s="482">
        <v>0</v>
      </c>
      <c r="F99" s="482">
        <v>1</v>
      </c>
      <c r="G99" s="482">
        <v>0</v>
      </c>
      <c r="H99" s="482">
        <v>0</v>
      </c>
      <c r="I99" s="482" t="s">
        <v>20</v>
      </c>
      <c r="J99" s="479" t="s">
        <v>66</v>
      </c>
      <c r="K99" s="489">
        <v>0</v>
      </c>
      <c r="L99" s="482">
        <v>0</v>
      </c>
      <c r="M99" s="482">
        <v>1</v>
      </c>
      <c r="N99" s="482">
        <v>1</v>
      </c>
      <c r="O99" s="482">
        <v>0</v>
      </c>
      <c r="P99" s="482">
        <v>0</v>
      </c>
      <c r="Q99" s="482">
        <v>0</v>
      </c>
      <c r="R99" s="482">
        <v>0</v>
      </c>
      <c r="S99" s="482">
        <v>0</v>
      </c>
      <c r="T99" s="482">
        <v>0</v>
      </c>
      <c r="U99" s="482">
        <v>0</v>
      </c>
      <c r="V99" s="482">
        <v>0</v>
      </c>
      <c r="W99" s="482">
        <v>0</v>
      </c>
      <c r="X99" s="482">
        <v>0</v>
      </c>
      <c r="Y99" s="490">
        <v>18.3</v>
      </c>
      <c r="Z99" s="490" t="s">
        <v>418</v>
      </c>
      <c r="AA99" s="482">
        <v>0</v>
      </c>
      <c r="AB99" s="490">
        <v>0</v>
      </c>
      <c r="AC99" s="482">
        <v>0</v>
      </c>
      <c r="AD99" s="490">
        <v>0</v>
      </c>
      <c r="AE99" s="482">
        <v>0</v>
      </c>
      <c r="AF99" s="491">
        <v>0</v>
      </c>
      <c r="AL99" s="292">
        <f t="shared" si="84"/>
        <v>0</v>
      </c>
      <c r="AN99" s="18">
        <f t="shared" si="115"/>
        <v>0.91666666666666552</v>
      </c>
      <c r="AO99" s="26">
        <f>SUM(C103,C210,C317,C424,C531,C638,C745)/config!$AC$13</f>
        <v>0</v>
      </c>
      <c r="AP99" s="27">
        <f>SUM(D103:E103,D210:E210,D317:E317,D424:E424,D531:E531,D638:E638,D745:E745)/config!$AC$13</f>
        <v>0</v>
      </c>
      <c r="AQ99" s="27">
        <f>SUM(F103,F210,F317,F424,F531,F638,F745)/config!$AC$13</f>
        <v>0</v>
      </c>
      <c r="AR99" s="27">
        <f>SUM(G103,G210,G317,G424,G531,G638,G745)/config!$AC$13</f>
        <v>0</v>
      </c>
      <c r="AS99" s="28">
        <f>SUM(H103:H103,H210:H210,H317:H317,H424:H424,H531:H531,H638:H638,H745:H745)/config!$AC$13</f>
        <v>0</v>
      </c>
      <c r="AU99" s="18">
        <f t="shared" si="116"/>
        <v>0.91666666666666552</v>
      </c>
      <c r="AV99" s="29">
        <f t="shared" si="85"/>
        <v>0</v>
      </c>
      <c r="AW99" s="30">
        <f t="shared" si="86"/>
        <v>0</v>
      </c>
      <c r="AX99" s="30">
        <f t="shared" si="87"/>
        <v>0</v>
      </c>
      <c r="AY99" s="30">
        <f t="shared" si="88"/>
        <v>0</v>
      </c>
      <c r="AZ99" s="30">
        <f t="shared" si="89"/>
        <v>0</v>
      </c>
      <c r="BA99" s="30">
        <f t="shared" si="90"/>
        <v>0</v>
      </c>
      <c r="BB99" s="31">
        <f t="shared" si="91"/>
        <v>0</v>
      </c>
      <c r="BC99" s="8"/>
      <c r="BD99" s="18">
        <f t="shared" si="92"/>
        <v>0.91666666666666552</v>
      </c>
      <c r="BE99" s="26" t="str">
        <f t="shared" si="93"/>
        <v>-</v>
      </c>
      <c r="BF99" s="27" t="str">
        <f t="shared" si="94"/>
        <v>-</v>
      </c>
      <c r="BG99" s="27" t="str">
        <f t="shared" si="95"/>
        <v>-</v>
      </c>
      <c r="BH99" s="27" t="str">
        <f t="shared" si="96"/>
        <v>-</v>
      </c>
      <c r="BI99" s="27" t="str">
        <f t="shared" si="97"/>
        <v>-</v>
      </c>
      <c r="BJ99" s="27" t="str">
        <f t="shared" si="98"/>
        <v>-</v>
      </c>
      <c r="BK99" s="28" t="str">
        <f t="shared" si="99"/>
        <v>-</v>
      </c>
      <c r="BL99" s="8"/>
      <c r="BM99" s="18">
        <f t="shared" si="100"/>
        <v>0.91666666666666552</v>
      </c>
      <c r="BN99" s="26" t="str">
        <f t="shared" si="101"/>
        <v>-</v>
      </c>
      <c r="BO99" s="27" t="str">
        <f t="shared" si="102"/>
        <v>-</v>
      </c>
      <c r="BP99" s="27" t="str">
        <f t="shared" si="103"/>
        <v>-</v>
      </c>
      <c r="BQ99" s="27" t="str">
        <f t="shared" si="104"/>
        <v>-</v>
      </c>
      <c r="BR99" s="27" t="str">
        <f t="shared" si="105"/>
        <v>-</v>
      </c>
      <c r="BS99" s="27" t="str">
        <f t="shared" si="106"/>
        <v>-</v>
      </c>
      <c r="BT99" s="28" t="str">
        <f t="shared" si="107"/>
        <v>-</v>
      </c>
      <c r="BV99" s="25" t="e">
        <f t="shared" si="117"/>
        <v>#N/A</v>
      </c>
      <c r="BW99" s="304" t="e">
        <f t="shared" si="118"/>
        <v>#N/A</v>
      </c>
      <c r="BX99" s="306">
        <f t="shared" si="120"/>
        <v>60</v>
      </c>
      <c r="BZ99" s="26">
        <f t="shared" si="108"/>
        <v>0</v>
      </c>
      <c r="CA99" s="27">
        <f t="shared" si="109"/>
        <v>0</v>
      </c>
      <c r="CB99" s="27">
        <f t="shared" si="110"/>
        <v>0</v>
      </c>
      <c r="CC99" s="27">
        <f t="shared" si="111"/>
        <v>0</v>
      </c>
      <c r="CD99" s="27">
        <f t="shared" si="112"/>
        <v>0</v>
      </c>
      <c r="CE99" s="27">
        <f t="shared" si="113"/>
        <v>0</v>
      </c>
      <c r="CF99" s="28">
        <f t="shared" si="114"/>
        <v>0</v>
      </c>
      <c r="CI99" s="26" t="str">
        <f t="shared" si="119"/>
        <v/>
      </c>
      <c r="CJ99" s="27" t="str">
        <f t="shared" si="121"/>
        <v/>
      </c>
      <c r="CK99" s="27" t="str">
        <f t="shared" si="122"/>
        <v/>
      </c>
      <c r="CL99" s="27" t="str">
        <f t="shared" si="123"/>
        <v/>
      </c>
      <c r="CM99" s="27" t="str">
        <f t="shared" si="124"/>
        <v/>
      </c>
      <c r="CN99" s="27" t="str">
        <f t="shared" si="125"/>
        <v/>
      </c>
      <c r="CO99" s="28" t="str">
        <f t="shared" si="126"/>
        <v/>
      </c>
    </row>
    <row r="100" spans="1:93" ht="15" customHeight="1" x14ac:dyDescent="0.25">
      <c r="A100" s="463" t="s">
        <v>116</v>
      </c>
      <c r="B100" s="482">
        <v>0</v>
      </c>
      <c r="C100" s="482">
        <v>0</v>
      </c>
      <c r="D100" s="482">
        <v>0</v>
      </c>
      <c r="E100" s="482">
        <v>0</v>
      </c>
      <c r="F100" s="482">
        <v>0</v>
      </c>
      <c r="G100" s="482">
        <v>0</v>
      </c>
      <c r="H100" s="482">
        <v>0</v>
      </c>
      <c r="I100" s="482" t="s">
        <v>20</v>
      </c>
      <c r="J100" s="479" t="s">
        <v>116</v>
      </c>
      <c r="K100" s="489">
        <v>0</v>
      </c>
      <c r="L100" s="482">
        <v>0</v>
      </c>
      <c r="M100" s="482">
        <v>0</v>
      </c>
      <c r="N100" s="482">
        <v>0</v>
      </c>
      <c r="O100" s="482">
        <v>0</v>
      </c>
      <c r="P100" s="482">
        <v>0</v>
      </c>
      <c r="Q100" s="482">
        <v>0</v>
      </c>
      <c r="R100" s="482">
        <v>0</v>
      </c>
      <c r="S100" s="482">
        <v>0</v>
      </c>
      <c r="T100" s="482">
        <v>0</v>
      </c>
      <c r="U100" s="482">
        <v>0</v>
      </c>
      <c r="V100" s="482">
        <v>0</v>
      </c>
      <c r="W100" s="482">
        <v>0</v>
      </c>
      <c r="X100" s="482">
        <v>0</v>
      </c>
      <c r="Y100" s="490" t="s">
        <v>418</v>
      </c>
      <c r="Z100" s="490" t="s">
        <v>418</v>
      </c>
      <c r="AA100" s="482">
        <v>0</v>
      </c>
      <c r="AB100" s="490">
        <v>0</v>
      </c>
      <c r="AC100" s="482">
        <v>0</v>
      </c>
      <c r="AD100" s="490">
        <v>0</v>
      </c>
      <c r="AE100" s="482">
        <v>0</v>
      </c>
      <c r="AF100" s="491">
        <v>0</v>
      </c>
      <c r="AL100" s="292">
        <f t="shared" si="84"/>
        <v>0</v>
      </c>
      <c r="AN100" s="18">
        <f t="shared" si="115"/>
        <v>0.92708333333333215</v>
      </c>
      <c r="AO100" s="26">
        <f>SUM(C104,C211,C318,C425,C532,C639,C746)/config!$AC$13</f>
        <v>0</v>
      </c>
      <c r="AP100" s="27">
        <f>SUM(D104:E104,D211:E211,D318:E318,D425:E425,D532:E532,D639:E639,D746:E746)/config!$AC$13</f>
        <v>0</v>
      </c>
      <c r="AQ100" s="27">
        <f>SUM(F104,F211,F318,F425,F532,F639,F746)/config!$AC$13</f>
        <v>0</v>
      </c>
      <c r="AR100" s="27">
        <f>SUM(G104,G211,G318,G425,G532,G639,G746)/config!$AC$13</f>
        <v>0</v>
      </c>
      <c r="AS100" s="28">
        <f>SUM(H104:H104,H211:H211,H318:H318,H425:H425,H532:H532,H639:H639,H746:H746)/config!$AC$13</f>
        <v>0</v>
      </c>
      <c r="AU100" s="18">
        <f t="shared" si="116"/>
        <v>0.92708333333333215</v>
      </c>
      <c r="AV100" s="29">
        <f t="shared" si="85"/>
        <v>0</v>
      </c>
      <c r="AW100" s="30">
        <f t="shared" si="86"/>
        <v>0</v>
      </c>
      <c r="AX100" s="30">
        <f t="shared" si="87"/>
        <v>0</v>
      </c>
      <c r="AY100" s="30">
        <f t="shared" si="88"/>
        <v>0</v>
      </c>
      <c r="AZ100" s="30">
        <f t="shared" si="89"/>
        <v>0</v>
      </c>
      <c r="BA100" s="30">
        <f t="shared" si="90"/>
        <v>0</v>
      </c>
      <c r="BB100" s="31">
        <f t="shared" si="91"/>
        <v>0</v>
      </c>
      <c r="BC100" s="8"/>
      <c r="BD100" s="18">
        <f t="shared" si="92"/>
        <v>0.92708333333333215</v>
      </c>
      <c r="BE100" s="26" t="str">
        <f t="shared" si="93"/>
        <v>-</v>
      </c>
      <c r="BF100" s="27" t="str">
        <f t="shared" si="94"/>
        <v>-</v>
      </c>
      <c r="BG100" s="27" t="str">
        <f t="shared" si="95"/>
        <v>-</v>
      </c>
      <c r="BH100" s="27" t="str">
        <f t="shared" si="96"/>
        <v>-</v>
      </c>
      <c r="BI100" s="27" t="str">
        <f t="shared" si="97"/>
        <v>-</v>
      </c>
      <c r="BJ100" s="27" t="str">
        <f t="shared" si="98"/>
        <v>-</v>
      </c>
      <c r="BK100" s="28" t="str">
        <f t="shared" si="99"/>
        <v>-</v>
      </c>
      <c r="BL100" s="8"/>
      <c r="BM100" s="18">
        <f t="shared" si="100"/>
        <v>0.92708333333333215</v>
      </c>
      <c r="BN100" s="26" t="str">
        <f t="shared" si="101"/>
        <v>-</v>
      </c>
      <c r="BO100" s="27" t="str">
        <f t="shared" si="102"/>
        <v>-</v>
      </c>
      <c r="BP100" s="27" t="str">
        <f t="shared" si="103"/>
        <v>-</v>
      </c>
      <c r="BQ100" s="27" t="str">
        <f t="shared" si="104"/>
        <v>-</v>
      </c>
      <c r="BR100" s="27" t="str">
        <f t="shared" si="105"/>
        <v>-</v>
      </c>
      <c r="BS100" s="27" t="str">
        <f t="shared" si="106"/>
        <v>-</v>
      </c>
      <c r="BT100" s="28" t="str">
        <f t="shared" si="107"/>
        <v>-</v>
      </c>
      <c r="BV100" s="25" t="e">
        <f t="shared" si="117"/>
        <v>#N/A</v>
      </c>
      <c r="BW100" s="304" t="e">
        <f t="shared" si="118"/>
        <v>#N/A</v>
      </c>
      <c r="BX100" s="306">
        <f t="shared" si="120"/>
        <v>60</v>
      </c>
      <c r="BZ100" s="26">
        <f t="shared" si="108"/>
        <v>0</v>
      </c>
      <c r="CA100" s="27">
        <f t="shared" si="109"/>
        <v>0</v>
      </c>
      <c r="CB100" s="27">
        <f t="shared" si="110"/>
        <v>0</v>
      </c>
      <c r="CC100" s="27">
        <f t="shared" si="111"/>
        <v>0</v>
      </c>
      <c r="CD100" s="27">
        <f t="shared" si="112"/>
        <v>0</v>
      </c>
      <c r="CE100" s="27">
        <f t="shared" si="113"/>
        <v>0</v>
      </c>
      <c r="CF100" s="28">
        <f t="shared" si="114"/>
        <v>0</v>
      </c>
      <c r="CI100" s="26" t="str">
        <f t="shared" si="119"/>
        <v/>
      </c>
      <c r="CJ100" s="27" t="str">
        <f t="shared" si="121"/>
        <v/>
      </c>
      <c r="CK100" s="27" t="str">
        <f t="shared" si="122"/>
        <v/>
      </c>
      <c r="CL100" s="27" t="str">
        <f t="shared" si="123"/>
        <v/>
      </c>
      <c r="CM100" s="27" t="str">
        <f t="shared" si="124"/>
        <v/>
      </c>
      <c r="CN100" s="27" t="str">
        <f t="shared" si="125"/>
        <v/>
      </c>
      <c r="CO100" s="28" t="str">
        <f t="shared" si="126"/>
        <v/>
      </c>
    </row>
    <row r="101" spans="1:93" ht="15" customHeight="1" x14ac:dyDescent="0.25">
      <c r="A101" s="463" t="s">
        <v>117</v>
      </c>
      <c r="B101" s="482">
        <v>0</v>
      </c>
      <c r="C101" s="482">
        <v>0</v>
      </c>
      <c r="D101" s="482">
        <v>0</v>
      </c>
      <c r="E101" s="482">
        <v>0</v>
      </c>
      <c r="F101" s="482">
        <v>0</v>
      </c>
      <c r="G101" s="482">
        <v>0</v>
      </c>
      <c r="H101" s="482">
        <v>0</v>
      </c>
      <c r="I101" s="482" t="s">
        <v>20</v>
      </c>
      <c r="J101" s="479" t="s">
        <v>117</v>
      </c>
      <c r="K101" s="489">
        <v>0</v>
      </c>
      <c r="L101" s="482">
        <v>0</v>
      </c>
      <c r="M101" s="482">
        <v>0</v>
      </c>
      <c r="N101" s="482">
        <v>0</v>
      </c>
      <c r="O101" s="482">
        <v>0</v>
      </c>
      <c r="P101" s="482">
        <v>0</v>
      </c>
      <c r="Q101" s="482">
        <v>0</v>
      </c>
      <c r="R101" s="482">
        <v>0</v>
      </c>
      <c r="S101" s="482">
        <v>0</v>
      </c>
      <c r="T101" s="482">
        <v>0</v>
      </c>
      <c r="U101" s="482">
        <v>0</v>
      </c>
      <c r="V101" s="482">
        <v>0</v>
      </c>
      <c r="W101" s="482">
        <v>0</v>
      </c>
      <c r="X101" s="482">
        <v>0</v>
      </c>
      <c r="Y101" s="490" t="s">
        <v>418</v>
      </c>
      <c r="Z101" s="490" t="s">
        <v>418</v>
      </c>
      <c r="AA101" s="482">
        <v>0</v>
      </c>
      <c r="AB101" s="490">
        <v>0</v>
      </c>
      <c r="AC101" s="482">
        <v>0</v>
      </c>
      <c r="AD101" s="490">
        <v>0</v>
      </c>
      <c r="AE101" s="482">
        <v>0</v>
      </c>
      <c r="AF101" s="491">
        <v>0</v>
      </c>
      <c r="AL101" s="292">
        <f t="shared" si="84"/>
        <v>0</v>
      </c>
      <c r="AN101" s="18">
        <f t="shared" si="115"/>
        <v>0.93749999999999878</v>
      </c>
      <c r="AO101" s="26">
        <f>SUM(C105,C212,C319,C426,C533,C640,C747)/config!$AC$13</f>
        <v>0</v>
      </c>
      <c r="AP101" s="27">
        <f>SUM(D105:E105,D212:E212,D319:E319,D426:E426,D533:E533,D640:E640,D747:E747)/config!$AC$13</f>
        <v>0</v>
      </c>
      <c r="AQ101" s="27">
        <f>SUM(F105,F212,F319,F426,F533,F640,F747)/config!$AC$13</f>
        <v>0</v>
      </c>
      <c r="AR101" s="27">
        <f>SUM(G105,G212,G319,G426,G533,G640,G747)/config!$AC$13</f>
        <v>0</v>
      </c>
      <c r="AS101" s="28">
        <f>SUM(H105:H105,H212:H212,H319:H319,H426:H426,H533:H533,H640:H640,H747:H747)/config!$AC$13</f>
        <v>0</v>
      </c>
      <c r="AU101" s="18">
        <f t="shared" si="116"/>
        <v>0.93749999999999878</v>
      </c>
      <c r="AV101" s="29">
        <f t="shared" si="85"/>
        <v>0</v>
      </c>
      <c r="AW101" s="30">
        <f t="shared" si="86"/>
        <v>0</v>
      </c>
      <c r="AX101" s="30">
        <f t="shared" si="87"/>
        <v>0</v>
      </c>
      <c r="AY101" s="30">
        <f t="shared" si="88"/>
        <v>0</v>
      </c>
      <c r="AZ101" s="30">
        <f t="shared" si="89"/>
        <v>0</v>
      </c>
      <c r="BA101" s="30">
        <f t="shared" si="90"/>
        <v>0</v>
      </c>
      <c r="BB101" s="31">
        <f t="shared" si="91"/>
        <v>0</v>
      </c>
      <c r="BC101" s="8"/>
      <c r="BD101" s="18">
        <f t="shared" si="92"/>
        <v>0.93749999999999878</v>
      </c>
      <c r="BE101" s="26" t="str">
        <f t="shared" si="93"/>
        <v>-</v>
      </c>
      <c r="BF101" s="27" t="str">
        <f t="shared" si="94"/>
        <v>-</v>
      </c>
      <c r="BG101" s="27" t="str">
        <f t="shared" si="95"/>
        <v>-</v>
      </c>
      <c r="BH101" s="27" t="str">
        <f t="shared" si="96"/>
        <v>-</v>
      </c>
      <c r="BI101" s="27" t="str">
        <f t="shared" si="97"/>
        <v>-</v>
      </c>
      <c r="BJ101" s="27" t="str">
        <f t="shared" si="98"/>
        <v>-</v>
      </c>
      <c r="BK101" s="28" t="str">
        <f t="shared" si="99"/>
        <v>-</v>
      </c>
      <c r="BL101" s="8"/>
      <c r="BM101" s="18">
        <f t="shared" si="100"/>
        <v>0.93749999999999878</v>
      </c>
      <c r="BN101" s="26" t="str">
        <f t="shared" si="101"/>
        <v>-</v>
      </c>
      <c r="BO101" s="27" t="str">
        <f t="shared" si="102"/>
        <v>-</v>
      </c>
      <c r="BP101" s="27" t="str">
        <f t="shared" si="103"/>
        <v>-</v>
      </c>
      <c r="BQ101" s="27" t="str">
        <f t="shared" si="104"/>
        <v>-</v>
      </c>
      <c r="BR101" s="27" t="str">
        <f t="shared" si="105"/>
        <v>-</v>
      </c>
      <c r="BS101" s="27" t="str">
        <f t="shared" si="106"/>
        <v>-</v>
      </c>
      <c r="BT101" s="28" t="str">
        <f t="shared" si="107"/>
        <v>-</v>
      </c>
      <c r="BV101" s="25" t="e">
        <f t="shared" si="117"/>
        <v>#N/A</v>
      </c>
      <c r="BW101" s="304" t="e">
        <f t="shared" si="118"/>
        <v>#N/A</v>
      </c>
      <c r="BX101" s="306">
        <f t="shared" si="120"/>
        <v>60</v>
      </c>
      <c r="BZ101" s="26">
        <f t="shared" si="108"/>
        <v>0</v>
      </c>
      <c r="CA101" s="27">
        <f t="shared" si="109"/>
        <v>0</v>
      </c>
      <c r="CB101" s="27">
        <f t="shared" si="110"/>
        <v>0</v>
      </c>
      <c r="CC101" s="27">
        <f t="shared" si="111"/>
        <v>0</v>
      </c>
      <c r="CD101" s="27">
        <f t="shared" si="112"/>
        <v>0</v>
      </c>
      <c r="CE101" s="27">
        <f t="shared" si="113"/>
        <v>0</v>
      </c>
      <c r="CF101" s="28">
        <f t="shared" si="114"/>
        <v>0</v>
      </c>
      <c r="CI101" s="26" t="str">
        <f t="shared" si="119"/>
        <v/>
      </c>
      <c r="CJ101" s="27" t="str">
        <f t="shared" si="121"/>
        <v/>
      </c>
      <c r="CK101" s="27" t="str">
        <f t="shared" si="122"/>
        <v/>
      </c>
      <c r="CL101" s="27" t="str">
        <f t="shared" si="123"/>
        <v/>
      </c>
      <c r="CM101" s="27" t="str">
        <f t="shared" si="124"/>
        <v/>
      </c>
      <c r="CN101" s="27" t="str">
        <f t="shared" si="125"/>
        <v/>
      </c>
      <c r="CO101" s="28" t="str">
        <f t="shared" si="126"/>
        <v/>
      </c>
    </row>
    <row r="102" spans="1:93" ht="15" customHeight="1" x14ac:dyDescent="0.25">
      <c r="A102" s="463" t="s">
        <v>118</v>
      </c>
      <c r="B102" s="482">
        <v>0</v>
      </c>
      <c r="C102" s="482">
        <v>0</v>
      </c>
      <c r="D102" s="482">
        <v>0</v>
      </c>
      <c r="E102" s="482">
        <v>0</v>
      </c>
      <c r="F102" s="482">
        <v>0</v>
      </c>
      <c r="G102" s="482">
        <v>0</v>
      </c>
      <c r="H102" s="482">
        <v>0</v>
      </c>
      <c r="I102" s="482" t="s">
        <v>20</v>
      </c>
      <c r="J102" s="479" t="s">
        <v>118</v>
      </c>
      <c r="K102" s="489">
        <v>0</v>
      </c>
      <c r="L102" s="482">
        <v>0</v>
      </c>
      <c r="M102" s="482">
        <v>0</v>
      </c>
      <c r="N102" s="482">
        <v>0</v>
      </c>
      <c r="O102" s="482">
        <v>0</v>
      </c>
      <c r="P102" s="482">
        <v>0</v>
      </c>
      <c r="Q102" s="482">
        <v>0</v>
      </c>
      <c r="R102" s="482">
        <v>0</v>
      </c>
      <c r="S102" s="482">
        <v>0</v>
      </c>
      <c r="T102" s="482">
        <v>0</v>
      </c>
      <c r="U102" s="482">
        <v>0</v>
      </c>
      <c r="V102" s="482">
        <v>0</v>
      </c>
      <c r="W102" s="482">
        <v>0</v>
      </c>
      <c r="X102" s="482">
        <v>0</v>
      </c>
      <c r="Y102" s="490" t="s">
        <v>418</v>
      </c>
      <c r="Z102" s="490" t="s">
        <v>418</v>
      </c>
      <c r="AA102" s="482">
        <v>0</v>
      </c>
      <c r="AB102" s="490">
        <v>0</v>
      </c>
      <c r="AC102" s="482">
        <v>0</v>
      </c>
      <c r="AD102" s="490">
        <v>0</v>
      </c>
      <c r="AE102" s="482">
        <v>0</v>
      </c>
      <c r="AF102" s="491">
        <v>0</v>
      </c>
      <c r="AL102" s="292">
        <f t="shared" si="84"/>
        <v>0</v>
      </c>
      <c r="AN102" s="18">
        <f t="shared" si="115"/>
        <v>0.94791666666666541</v>
      </c>
      <c r="AO102" s="26">
        <f>SUM(C106,C213,C320,C427,C534,C641,C748)/config!$AC$13</f>
        <v>0</v>
      </c>
      <c r="AP102" s="27">
        <f>SUM(D106:E106,D213:E213,D320:E320,D427:E427,D534:E534,D641:E641,D748:E748)/config!$AC$13</f>
        <v>0.14285714285714285</v>
      </c>
      <c r="AQ102" s="27">
        <f>SUM(F106,F213,F320,F427,F534,F641,F748)/config!$AC$13</f>
        <v>0</v>
      </c>
      <c r="AR102" s="27">
        <f>SUM(G106,G213,G320,G427,G534,G641,G748)/config!$AC$13</f>
        <v>0</v>
      </c>
      <c r="AS102" s="28">
        <f>SUM(H106:H106,H213:H213,H320:H320,H427:H427,H534:H534,H641:H641,H748:H748)/config!$AC$13</f>
        <v>0</v>
      </c>
      <c r="AU102" s="18">
        <f t="shared" si="116"/>
        <v>0.94791666666666541</v>
      </c>
      <c r="AV102" s="29">
        <f t="shared" si="85"/>
        <v>0</v>
      </c>
      <c r="AW102" s="30">
        <f t="shared" si="86"/>
        <v>1</v>
      </c>
      <c r="AX102" s="30">
        <f t="shared" si="87"/>
        <v>0</v>
      </c>
      <c r="AY102" s="30">
        <f t="shared" si="88"/>
        <v>0</v>
      </c>
      <c r="AZ102" s="30">
        <f t="shared" si="89"/>
        <v>0</v>
      </c>
      <c r="BA102" s="30">
        <f t="shared" si="90"/>
        <v>0</v>
      </c>
      <c r="BB102" s="31">
        <f t="shared" si="91"/>
        <v>0</v>
      </c>
      <c r="BC102" s="8"/>
      <c r="BD102" s="18">
        <f t="shared" si="92"/>
        <v>0.94791666666666541</v>
      </c>
      <c r="BE102" s="26" t="str">
        <f t="shared" si="93"/>
        <v>-</v>
      </c>
      <c r="BF102" s="27">
        <f t="shared" si="94"/>
        <v>18.3</v>
      </c>
      <c r="BG102" s="27" t="str">
        <f t="shared" si="95"/>
        <v>-</v>
      </c>
      <c r="BH102" s="27" t="str">
        <f t="shared" si="96"/>
        <v>-</v>
      </c>
      <c r="BI102" s="27" t="str">
        <f t="shared" si="97"/>
        <v>-</v>
      </c>
      <c r="BJ102" s="27" t="str">
        <f t="shared" si="98"/>
        <v>-</v>
      </c>
      <c r="BK102" s="28" t="str">
        <f t="shared" si="99"/>
        <v>-</v>
      </c>
      <c r="BL102" s="8"/>
      <c r="BM102" s="18">
        <f t="shared" si="100"/>
        <v>0.94791666666666541</v>
      </c>
      <c r="BN102" s="26" t="str">
        <f t="shared" si="101"/>
        <v>-</v>
      </c>
      <c r="BO102" s="27" t="str">
        <f t="shared" si="102"/>
        <v>-</v>
      </c>
      <c r="BP102" s="27" t="str">
        <f t="shared" si="103"/>
        <v>-</v>
      </c>
      <c r="BQ102" s="27" t="str">
        <f t="shared" si="104"/>
        <v>-</v>
      </c>
      <c r="BR102" s="27" t="str">
        <f t="shared" si="105"/>
        <v>-</v>
      </c>
      <c r="BS102" s="27" t="str">
        <f t="shared" si="106"/>
        <v>-</v>
      </c>
      <c r="BT102" s="28" t="str">
        <f t="shared" si="107"/>
        <v>-</v>
      </c>
      <c r="BV102" s="25">
        <f t="shared" si="117"/>
        <v>18.3</v>
      </c>
      <c r="BW102" s="304" t="e">
        <f t="shared" si="118"/>
        <v>#N/A</v>
      </c>
      <c r="BX102" s="306">
        <f t="shared" si="120"/>
        <v>60</v>
      </c>
      <c r="BZ102" s="26">
        <f t="shared" si="108"/>
        <v>0</v>
      </c>
      <c r="CA102" s="27">
        <f t="shared" si="109"/>
        <v>0</v>
      </c>
      <c r="CB102" s="27">
        <f t="shared" si="110"/>
        <v>0</v>
      </c>
      <c r="CC102" s="27">
        <f t="shared" si="111"/>
        <v>0</v>
      </c>
      <c r="CD102" s="27">
        <f t="shared" si="112"/>
        <v>0</v>
      </c>
      <c r="CE102" s="27">
        <f t="shared" si="113"/>
        <v>0</v>
      </c>
      <c r="CF102" s="28">
        <f t="shared" si="114"/>
        <v>0</v>
      </c>
      <c r="CI102" s="26" t="str">
        <f t="shared" si="119"/>
        <v/>
      </c>
      <c r="CJ102" s="27">
        <f t="shared" si="121"/>
        <v>18.3</v>
      </c>
      <c r="CK102" s="27" t="str">
        <f t="shared" si="122"/>
        <v/>
      </c>
      <c r="CL102" s="27" t="str">
        <f t="shared" si="123"/>
        <v/>
      </c>
      <c r="CM102" s="27" t="str">
        <f t="shared" si="124"/>
        <v/>
      </c>
      <c r="CN102" s="27" t="str">
        <f t="shared" si="125"/>
        <v/>
      </c>
      <c r="CO102" s="28" t="str">
        <f t="shared" si="126"/>
        <v/>
      </c>
    </row>
    <row r="103" spans="1:93" ht="15" customHeight="1" x14ac:dyDescent="0.25">
      <c r="A103" s="463" t="s">
        <v>68</v>
      </c>
      <c r="B103" s="482">
        <v>0</v>
      </c>
      <c r="C103" s="482">
        <v>0</v>
      </c>
      <c r="D103" s="482">
        <v>0</v>
      </c>
      <c r="E103" s="482">
        <v>0</v>
      </c>
      <c r="F103" s="482">
        <v>0</v>
      </c>
      <c r="G103" s="482">
        <v>0</v>
      </c>
      <c r="H103" s="482">
        <v>0</v>
      </c>
      <c r="I103" s="482" t="s">
        <v>20</v>
      </c>
      <c r="J103" s="479" t="s">
        <v>68</v>
      </c>
      <c r="K103" s="489">
        <v>0</v>
      </c>
      <c r="L103" s="482">
        <v>0</v>
      </c>
      <c r="M103" s="482">
        <v>0</v>
      </c>
      <c r="N103" s="482">
        <v>0</v>
      </c>
      <c r="O103" s="482">
        <v>0</v>
      </c>
      <c r="P103" s="482">
        <v>0</v>
      </c>
      <c r="Q103" s="482">
        <v>0</v>
      </c>
      <c r="R103" s="482">
        <v>0</v>
      </c>
      <c r="S103" s="482">
        <v>0</v>
      </c>
      <c r="T103" s="482">
        <v>0</v>
      </c>
      <c r="U103" s="482">
        <v>0</v>
      </c>
      <c r="V103" s="482">
        <v>0</v>
      </c>
      <c r="W103" s="482">
        <v>0</v>
      </c>
      <c r="X103" s="482">
        <v>0</v>
      </c>
      <c r="Y103" s="490" t="s">
        <v>418</v>
      </c>
      <c r="Z103" s="490" t="s">
        <v>418</v>
      </c>
      <c r="AA103" s="482">
        <v>0</v>
      </c>
      <c r="AB103" s="490">
        <v>0</v>
      </c>
      <c r="AC103" s="482">
        <v>0</v>
      </c>
      <c r="AD103" s="490">
        <v>0</v>
      </c>
      <c r="AE103" s="482">
        <v>0</v>
      </c>
      <c r="AF103" s="491">
        <v>0</v>
      </c>
      <c r="AL103" s="292">
        <f t="shared" si="84"/>
        <v>0</v>
      </c>
      <c r="AN103" s="18">
        <f t="shared" si="115"/>
        <v>0.95833333333333204</v>
      </c>
      <c r="AO103" s="26">
        <f>SUM(C107,C214,C321,C428,C535,C642,C749)/config!$AC$13</f>
        <v>0</v>
      </c>
      <c r="AP103" s="27">
        <f>SUM(D107:E107,D214:E214,D321:E321,D428:E428,D535:E535,D642:E642,D749:E749)/config!$AC$13</f>
        <v>0</v>
      </c>
      <c r="AQ103" s="27">
        <f>SUM(F107,F214,F321,F428,F535,F642,F749)/config!$AC$13</f>
        <v>0</v>
      </c>
      <c r="AR103" s="27">
        <f>SUM(G107,G214,G321,G428,G535,G642,G749)/config!$AC$13</f>
        <v>0</v>
      </c>
      <c r="AS103" s="28">
        <f>SUM(H107:H107,H214:H214,H321:H321,H428:H428,H535:H535,H642:H642,H749:H749)/config!$AC$13</f>
        <v>0</v>
      </c>
      <c r="AU103" s="18">
        <f t="shared" si="116"/>
        <v>0.95833333333333204</v>
      </c>
      <c r="AV103" s="29">
        <f t="shared" si="85"/>
        <v>0</v>
      </c>
      <c r="AW103" s="30">
        <f t="shared" si="86"/>
        <v>0</v>
      </c>
      <c r="AX103" s="30">
        <f t="shared" si="87"/>
        <v>0</v>
      </c>
      <c r="AY103" s="30">
        <f t="shared" si="88"/>
        <v>0</v>
      </c>
      <c r="AZ103" s="30">
        <f t="shared" si="89"/>
        <v>0</v>
      </c>
      <c r="BA103" s="30">
        <f t="shared" si="90"/>
        <v>0</v>
      </c>
      <c r="BB103" s="31">
        <f t="shared" si="91"/>
        <v>0</v>
      </c>
      <c r="BC103" s="8"/>
      <c r="BD103" s="18">
        <f t="shared" si="92"/>
        <v>0.95833333333333204</v>
      </c>
      <c r="BE103" s="26" t="str">
        <f t="shared" si="93"/>
        <v>-</v>
      </c>
      <c r="BF103" s="27" t="str">
        <f t="shared" si="94"/>
        <v>-</v>
      </c>
      <c r="BG103" s="27" t="str">
        <f t="shared" si="95"/>
        <v>-</v>
      </c>
      <c r="BH103" s="27" t="str">
        <f t="shared" si="96"/>
        <v>-</v>
      </c>
      <c r="BI103" s="27" t="str">
        <f t="shared" si="97"/>
        <v>-</v>
      </c>
      <c r="BJ103" s="27" t="str">
        <f t="shared" si="98"/>
        <v>-</v>
      </c>
      <c r="BK103" s="28" t="str">
        <f t="shared" si="99"/>
        <v>-</v>
      </c>
      <c r="BL103" s="8"/>
      <c r="BM103" s="18">
        <f t="shared" si="100"/>
        <v>0.95833333333333204</v>
      </c>
      <c r="BN103" s="26" t="str">
        <f t="shared" si="101"/>
        <v>-</v>
      </c>
      <c r="BO103" s="27" t="str">
        <f t="shared" si="102"/>
        <v>-</v>
      </c>
      <c r="BP103" s="27" t="str">
        <f t="shared" si="103"/>
        <v>-</v>
      </c>
      <c r="BQ103" s="27" t="str">
        <f t="shared" si="104"/>
        <v>-</v>
      </c>
      <c r="BR103" s="27" t="str">
        <f t="shared" si="105"/>
        <v>-</v>
      </c>
      <c r="BS103" s="27" t="str">
        <f t="shared" si="106"/>
        <v>-</v>
      </c>
      <c r="BT103" s="28" t="str">
        <f t="shared" si="107"/>
        <v>-</v>
      </c>
      <c r="BV103" s="25" t="e">
        <f t="shared" si="117"/>
        <v>#N/A</v>
      </c>
      <c r="BW103" s="304" t="e">
        <f t="shared" si="118"/>
        <v>#N/A</v>
      </c>
      <c r="BX103" s="306">
        <f t="shared" si="120"/>
        <v>60</v>
      </c>
      <c r="BZ103" s="26">
        <f t="shared" si="108"/>
        <v>0</v>
      </c>
      <c r="CA103" s="27">
        <f t="shared" si="109"/>
        <v>0</v>
      </c>
      <c r="CB103" s="27">
        <f t="shared" si="110"/>
        <v>0</v>
      </c>
      <c r="CC103" s="27">
        <f t="shared" si="111"/>
        <v>0</v>
      </c>
      <c r="CD103" s="27">
        <f t="shared" si="112"/>
        <v>0</v>
      </c>
      <c r="CE103" s="27">
        <f t="shared" si="113"/>
        <v>0</v>
      </c>
      <c r="CF103" s="28">
        <f t="shared" si="114"/>
        <v>0</v>
      </c>
      <c r="CI103" s="26" t="str">
        <f t="shared" si="119"/>
        <v/>
      </c>
      <c r="CJ103" s="27" t="str">
        <f t="shared" si="121"/>
        <v/>
      </c>
      <c r="CK103" s="27" t="str">
        <f t="shared" si="122"/>
        <v/>
      </c>
      <c r="CL103" s="27" t="str">
        <f t="shared" si="123"/>
        <v/>
      </c>
      <c r="CM103" s="27" t="str">
        <f t="shared" si="124"/>
        <v/>
      </c>
      <c r="CN103" s="27" t="str">
        <f t="shared" si="125"/>
        <v/>
      </c>
      <c r="CO103" s="28" t="str">
        <f t="shared" si="126"/>
        <v/>
      </c>
    </row>
    <row r="104" spans="1:93" ht="15" customHeight="1" x14ac:dyDescent="0.25">
      <c r="A104" s="463" t="s">
        <v>119</v>
      </c>
      <c r="B104" s="482">
        <v>0</v>
      </c>
      <c r="C104" s="482">
        <v>0</v>
      </c>
      <c r="D104" s="482">
        <v>0</v>
      </c>
      <c r="E104" s="482">
        <v>0</v>
      </c>
      <c r="F104" s="482">
        <v>0</v>
      </c>
      <c r="G104" s="482">
        <v>0</v>
      </c>
      <c r="H104" s="482">
        <v>0</v>
      </c>
      <c r="I104" s="482" t="s">
        <v>20</v>
      </c>
      <c r="J104" s="479" t="s">
        <v>119</v>
      </c>
      <c r="K104" s="489">
        <v>0</v>
      </c>
      <c r="L104" s="482">
        <v>0</v>
      </c>
      <c r="M104" s="482">
        <v>0</v>
      </c>
      <c r="N104" s="482">
        <v>0</v>
      </c>
      <c r="O104" s="482">
        <v>0</v>
      </c>
      <c r="P104" s="482">
        <v>0</v>
      </c>
      <c r="Q104" s="482">
        <v>0</v>
      </c>
      <c r="R104" s="482">
        <v>0</v>
      </c>
      <c r="S104" s="482">
        <v>0</v>
      </c>
      <c r="T104" s="482">
        <v>0</v>
      </c>
      <c r="U104" s="482">
        <v>0</v>
      </c>
      <c r="V104" s="482">
        <v>0</v>
      </c>
      <c r="W104" s="482">
        <v>0</v>
      </c>
      <c r="X104" s="482">
        <v>0</v>
      </c>
      <c r="Y104" s="490" t="s">
        <v>418</v>
      </c>
      <c r="Z104" s="490" t="s">
        <v>418</v>
      </c>
      <c r="AA104" s="482">
        <v>0</v>
      </c>
      <c r="AB104" s="490">
        <v>0</v>
      </c>
      <c r="AC104" s="482">
        <v>0</v>
      </c>
      <c r="AD104" s="490">
        <v>0</v>
      </c>
      <c r="AE104" s="482">
        <v>0</v>
      </c>
      <c r="AF104" s="491">
        <v>0</v>
      </c>
      <c r="AL104" s="292">
        <f t="shared" si="84"/>
        <v>0</v>
      </c>
      <c r="AN104" s="18">
        <f t="shared" si="115"/>
        <v>0.96874999999999867</v>
      </c>
      <c r="AO104" s="26">
        <f>SUM(C108,C215,C322,C429,C536,C643,C750)/config!$AC$13</f>
        <v>0</v>
      </c>
      <c r="AP104" s="27">
        <f>SUM(D108:E108,D215:E215,D322:E322,D429:E429,D536:E536,D643:E643,D750:E750)/config!$AC$13</f>
        <v>0</v>
      </c>
      <c r="AQ104" s="27">
        <f>SUM(F108,F215,F322,F429,F536,F643,F750)/config!$AC$13</f>
        <v>0</v>
      </c>
      <c r="AR104" s="27">
        <f>SUM(G108,G215,G322,G429,G536,G643,G750)/config!$AC$13</f>
        <v>0</v>
      </c>
      <c r="AS104" s="28">
        <f>SUM(H108:H108,H215:H215,H322:H322,H429:H429,H536:H536,H643:H643,H750:H750)/config!$AC$13</f>
        <v>0</v>
      </c>
      <c r="AU104" s="18">
        <f t="shared" si="116"/>
        <v>0.96874999999999867</v>
      </c>
      <c r="AV104" s="29">
        <f t="shared" si="85"/>
        <v>0</v>
      </c>
      <c r="AW104" s="30">
        <f t="shared" si="86"/>
        <v>0</v>
      </c>
      <c r="AX104" s="30">
        <f t="shared" si="87"/>
        <v>0</v>
      </c>
      <c r="AY104" s="30">
        <f t="shared" si="88"/>
        <v>0</v>
      </c>
      <c r="AZ104" s="30">
        <f t="shared" si="89"/>
        <v>0</v>
      </c>
      <c r="BA104" s="30">
        <f t="shared" si="90"/>
        <v>0</v>
      </c>
      <c r="BB104" s="31">
        <f t="shared" si="91"/>
        <v>0</v>
      </c>
      <c r="BC104" s="8"/>
      <c r="BD104" s="18">
        <f t="shared" si="92"/>
        <v>0.96874999999999867</v>
      </c>
      <c r="BE104" s="26" t="str">
        <f t="shared" si="93"/>
        <v>-</v>
      </c>
      <c r="BF104" s="27" t="str">
        <f t="shared" si="94"/>
        <v>-</v>
      </c>
      <c r="BG104" s="27" t="str">
        <f t="shared" si="95"/>
        <v>-</v>
      </c>
      <c r="BH104" s="27" t="str">
        <f t="shared" si="96"/>
        <v>-</v>
      </c>
      <c r="BI104" s="27" t="str">
        <f t="shared" si="97"/>
        <v>-</v>
      </c>
      <c r="BJ104" s="27" t="str">
        <f t="shared" si="98"/>
        <v>-</v>
      </c>
      <c r="BK104" s="28" t="str">
        <f t="shared" si="99"/>
        <v>-</v>
      </c>
      <c r="BL104" s="8"/>
      <c r="BM104" s="18">
        <f t="shared" si="100"/>
        <v>0.96874999999999867</v>
      </c>
      <c r="BN104" s="26" t="str">
        <f t="shared" si="101"/>
        <v>-</v>
      </c>
      <c r="BO104" s="27" t="str">
        <f t="shared" si="102"/>
        <v>-</v>
      </c>
      <c r="BP104" s="27" t="str">
        <f t="shared" si="103"/>
        <v>-</v>
      </c>
      <c r="BQ104" s="27" t="str">
        <f t="shared" si="104"/>
        <v>-</v>
      </c>
      <c r="BR104" s="27" t="str">
        <f t="shared" si="105"/>
        <v>-</v>
      </c>
      <c r="BS104" s="27" t="str">
        <f t="shared" si="106"/>
        <v>-</v>
      </c>
      <c r="BT104" s="28" t="str">
        <f t="shared" si="107"/>
        <v>-</v>
      </c>
      <c r="BV104" s="25" t="e">
        <f t="shared" si="117"/>
        <v>#N/A</v>
      </c>
      <c r="BW104" s="304" t="e">
        <f t="shared" si="118"/>
        <v>#N/A</v>
      </c>
      <c r="BX104" s="306">
        <f t="shared" si="120"/>
        <v>60</v>
      </c>
      <c r="BZ104" s="26">
        <f t="shared" si="108"/>
        <v>0</v>
      </c>
      <c r="CA104" s="27">
        <f t="shared" si="109"/>
        <v>0</v>
      </c>
      <c r="CB104" s="27">
        <f t="shared" si="110"/>
        <v>0</v>
      </c>
      <c r="CC104" s="27">
        <f t="shared" si="111"/>
        <v>0</v>
      </c>
      <c r="CD104" s="27">
        <f t="shared" si="112"/>
        <v>0</v>
      </c>
      <c r="CE104" s="27">
        <f t="shared" si="113"/>
        <v>0</v>
      </c>
      <c r="CF104" s="28">
        <f t="shared" si="114"/>
        <v>0</v>
      </c>
      <c r="CI104" s="26" t="str">
        <f t="shared" si="119"/>
        <v/>
      </c>
      <c r="CJ104" s="27" t="str">
        <f t="shared" si="121"/>
        <v/>
      </c>
      <c r="CK104" s="27" t="str">
        <f t="shared" si="122"/>
        <v/>
      </c>
      <c r="CL104" s="27" t="str">
        <f t="shared" si="123"/>
        <v/>
      </c>
      <c r="CM104" s="27" t="str">
        <f t="shared" si="124"/>
        <v/>
      </c>
      <c r="CN104" s="27" t="str">
        <f t="shared" si="125"/>
        <v/>
      </c>
      <c r="CO104" s="28" t="str">
        <f t="shared" si="126"/>
        <v/>
      </c>
    </row>
    <row r="105" spans="1:93" ht="15" customHeight="1" x14ac:dyDescent="0.25">
      <c r="A105" s="463" t="s">
        <v>120</v>
      </c>
      <c r="B105" s="482">
        <v>0</v>
      </c>
      <c r="C105" s="482">
        <v>0</v>
      </c>
      <c r="D105" s="482">
        <v>0</v>
      </c>
      <c r="E105" s="482">
        <v>0</v>
      </c>
      <c r="F105" s="482">
        <v>0</v>
      </c>
      <c r="G105" s="482">
        <v>0</v>
      </c>
      <c r="H105" s="482">
        <v>0</v>
      </c>
      <c r="I105" s="482" t="s">
        <v>20</v>
      </c>
      <c r="J105" s="479" t="s">
        <v>120</v>
      </c>
      <c r="K105" s="489">
        <v>0</v>
      </c>
      <c r="L105" s="482">
        <v>0</v>
      </c>
      <c r="M105" s="482">
        <v>0</v>
      </c>
      <c r="N105" s="482">
        <v>0</v>
      </c>
      <c r="O105" s="482">
        <v>0</v>
      </c>
      <c r="P105" s="482">
        <v>0</v>
      </c>
      <c r="Q105" s="482">
        <v>0</v>
      </c>
      <c r="R105" s="482">
        <v>0</v>
      </c>
      <c r="S105" s="482">
        <v>0</v>
      </c>
      <c r="T105" s="482">
        <v>0</v>
      </c>
      <c r="U105" s="482">
        <v>0</v>
      </c>
      <c r="V105" s="482">
        <v>0</v>
      </c>
      <c r="W105" s="482">
        <v>0</v>
      </c>
      <c r="X105" s="482">
        <v>0</v>
      </c>
      <c r="Y105" s="490" t="s">
        <v>418</v>
      </c>
      <c r="Z105" s="490" t="s">
        <v>418</v>
      </c>
      <c r="AA105" s="482">
        <v>0</v>
      </c>
      <c r="AB105" s="490">
        <v>0</v>
      </c>
      <c r="AC105" s="482">
        <v>0</v>
      </c>
      <c r="AD105" s="490">
        <v>0</v>
      </c>
      <c r="AE105" s="482">
        <v>0</v>
      </c>
      <c r="AF105" s="491">
        <v>0</v>
      </c>
      <c r="AL105" s="292">
        <f t="shared" si="84"/>
        <v>0</v>
      </c>
      <c r="AN105" s="18">
        <f t="shared" si="115"/>
        <v>0.9791666666666653</v>
      </c>
      <c r="AO105" s="26">
        <f>SUM(C109,C216,C323,C430,C537,C644,C751)/config!$AC$13</f>
        <v>0</v>
      </c>
      <c r="AP105" s="27">
        <f>SUM(D109:E109,D216:E216,D323:E323,D430:E430,D537:E537,D644:E644,D751:E751)/config!$AC$13</f>
        <v>0</v>
      </c>
      <c r="AQ105" s="27">
        <f>SUM(F109,F216,F323,F430,F537,F644,F751)/config!$AC$13</f>
        <v>0</v>
      </c>
      <c r="AR105" s="27">
        <f>SUM(G109,G216,G323,G430,G537,G644,G751)/config!$AC$13</f>
        <v>0</v>
      </c>
      <c r="AS105" s="28">
        <f>SUM(H109:H109,H216:H216,H323:H323,H430:H430,H537:H537,H644:H644,H751:H751)/config!$AC$13</f>
        <v>0</v>
      </c>
      <c r="AU105" s="18">
        <f t="shared" si="116"/>
        <v>0.9791666666666653</v>
      </c>
      <c r="AV105" s="29">
        <f t="shared" si="85"/>
        <v>0</v>
      </c>
      <c r="AW105" s="30">
        <f t="shared" si="86"/>
        <v>0</v>
      </c>
      <c r="AX105" s="30">
        <f t="shared" si="87"/>
        <v>0</v>
      </c>
      <c r="AY105" s="30">
        <f t="shared" si="88"/>
        <v>0</v>
      </c>
      <c r="AZ105" s="30">
        <f t="shared" si="89"/>
        <v>0</v>
      </c>
      <c r="BA105" s="30">
        <f t="shared" si="90"/>
        <v>0</v>
      </c>
      <c r="BB105" s="31">
        <f t="shared" si="91"/>
        <v>0</v>
      </c>
      <c r="BC105" s="8"/>
      <c r="BD105" s="18">
        <f t="shared" si="92"/>
        <v>0.9791666666666653</v>
      </c>
      <c r="BE105" s="26" t="str">
        <f t="shared" si="93"/>
        <v>-</v>
      </c>
      <c r="BF105" s="27" t="str">
        <f t="shared" si="94"/>
        <v>-</v>
      </c>
      <c r="BG105" s="27" t="str">
        <f t="shared" si="95"/>
        <v>-</v>
      </c>
      <c r="BH105" s="27" t="str">
        <f t="shared" si="96"/>
        <v>-</v>
      </c>
      <c r="BI105" s="27" t="str">
        <f t="shared" si="97"/>
        <v>-</v>
      </c>
      <c r="BJ105" s="27" t="str">
        <f t="shared" si="98"/>
        <v>-</v>
      </c>
      <c r="BK105" s="28" t="str">
        <f t="shared" si="99"/>
        <v>-</v>
      </c>
      <c r="BL105" s="8"/>
      <c r="BM105" s="18">
        <f t="shared" si="100"/>
        <v>0.9791666666666653</v>
      </c>
      <c r="BN105" s="26" t="str">
        <f t="shared" si="101"/>
        <v>-</v>
      </c>
      <c r="BO105" s="27" t="str">
        <f t="shared" si="102"/>
        <v>-</v>
      </c>
      <c r="BP105" s="27" t="str">
        <f t="shared" si="103"/>
        <v>-</v>
      </c>
      <c r="BQ105" s="27" t="str">
        <f t="shared" si="104"/>
        <v>-</v>
      </c>
      <c r="BR105" s="27" t="str">
        <f t="shared" si="105"/>
        <v>-</v>
      </c>
      <c r="BS105" s="27" t="str">
        <f t="shared" si="106"/>
        <v>-</v>
      </c>
      <c r="BT105" s="28" t="str">
        <f t="shared" si="107"/>
        <v>-</v>
      </c>
      <c r="BV105" s="25" t="e">
        <f t="shared" si="117"/>
        <v>#N/A</v>
      </c>
      <c r="BW105" s="304" t="e">
        <f t="shared" si="118"/>
        <v>#N/A</v>
      </c>
      <c r="BX105" s="306">
        <f t="shared" si="120"/>
        <v>60</v>
      </c>
      <c r="BZ105" s="26">
        <f t="shared" si="108"/>
        <v>0</v>
      </c>
      <c r="CA105" s="27">
        <f t="shared" si="109"/>
        <v>0</v>
      </c>
      <c r="CB105" s="27">
        <f t="shared" si="110"/>
        <v>0</v>
      </c>
      <c r="CC105" s="27">
        <f t="shared" si="111"/>
        <v>0</v>
      </c>
      <c r="CD105" s="27">
        <f t="shared" si="112"/>
        <v>0</v>
      </c>
      <c r="CE105" s="27">
        <f t="shared" si="113"/>
        <v>0</v>
      </c>
      <c r="CF105" s="28">
        <f t="shared" si="114"/>
        <v>0</v>
      </c>
      <c r="CI105" s="26" t="str">
        <f t="shared" si="119"/>
        <v/>
      </c>
      <c r="CJ105" s="27" t="str">
        <f t="shared" si="121"/>
        <v/>
      </c>
      <c r="CK105" s="27" t="str">
        <f t="shared" si="122"/>
        <v/>
      </c>
      <c r="CL105" s="27" t="str">
        <f t="shared" si="123"/>
        <v/>
      </c>
      <c r="CM105" s="27" t="str">
        <f t="shared" si="124"/>
        <v/>
      </c>
      <c r="CN105" s="27" t="str">
        <f t="shared" si="125"/>
        <v/>
      </c>
      <c r="CO105" s="28" t="str">
        <f t="shared" si="126"/>
        <v/>
      </c>
    </row>
    <row r="106" spans="1:93" ht="15" customHeight="1" thickBot="1" x14ac:dyDescent="0.3">
      <c r="A106" s="463" t="s">
        <v>121</v>
      </c>
      <c r="B106" s="482">
        <v>0</v>
      </c>
      <c r="C106" s="482">
        <v>0</v>
      </c>
      <c r="D106" s="482">
        <v>0</v>
      </c>
      <c r="E106" s="482">
        <v>0</v>
      </c>
      <c r="F106" s="482">
        <v>0</v>
      </c>
      <c r="G106" s="482">
        <v>0</v>
      </c>
      <c r="H106" s="482">
        <v>0</v>
      </c>
      <c r="I106" s="482" t="s">
        <v>20</v>
      </c>
      <c r="J106" s="479" t="s">
        <v>121</v>
      </c>
      <c r="K106" s="489">
        <v>0</v>
      </c>
      <c r="L106" s="482">
        <v>0</v>
      </c>
      <c r="M106" s="482">
        <v>0</v>
      </c>
      <c r="N106" s="482">
        <v>0</v>
      </c>
      <c r="O106" s="482">
        <v>0</v>
      </c>
      <c r="P106" s="482">
        <v>0</v>
      </c>
      <c r="Q106" s="482">
        <v>0</v>
      </c>
      <c r="R106" s="482">
        <v>0</v>
      </c>
      <c r="S106" s="482">
        <v>0</v>
      </c>
      <c r="T106" s="482">
        <v>0</v>
      </c>
      <c r="U106" s="482">
        <v>0</v>
      </c>
      <c r="V106" s="482">
        <v>0</v>
      </c>
      <c r="W106" s="482">
        <v>0</v>
      </c>
      <c r="X106" s="482">
        <v>0</v>
      </c>
      <c r="Y106" s="490" t="s">
        <v>418</v>
      </c>
      <c r="Z106" s="490" t="s">
        <v>418</v>
      </c>
      <c r="AA106" s="482">
        <v>0</v>
      </c>
      <c r="AB106" s="490">
        <v>0</v>
      </c>
      <c r="AC106" s="482">
        <v>0</v>
      </c>
      <c r="AD106" s="490">
        <v>0</v>
      </c>
      <c r="AE106" s="482">
        <v>0</v>
      </c>
      <c r="AF106" s="491">
        <v>0</v>
      </c>
      <c r="AL106" s="293">
        <f t="shared" si="84"/>
        <v>0</v>
      </c>
      <c r="AN106" s="18">
        <f t="shared" si="115"/>
        <v>0.98958333333333193</v>
      </c>
      <c r="AO106" s="44">
        <f>SUM(C110,C217,C324,C431,C538,C645,C752)/config!$AC$13</f>
        <v>0</v>
      </c>
      <c r="AP106" s="45">
        <f>SUM(D110:E110,D217:E217,D324:E324,D431:E431,D538:E538,D645:E645,D752:E752)/config!$AC$13</f>
        <v>0</v>
      </c>
      <c r="AQ106" s="45">
        <f>SUM(F110,F217,F324,F431,F538,F645,F752)/config!$AC$13</f>
        <v>0</v>
      </c>
      <c r="AR106" s="45">
        <f>SUM(G110,G217,G324,G431,G538,G645,G752)/config!$AC$13</f>
        <v>0</v>
      </c>
      <c r="AS106" s="46">
        <f>SUM(H110:H110,H217:H217,H324:H324,H431:H431,H538:H538,H645:H645,H752:H752)/config!$AC$13</f>
        <v>0</v>
      </c>
      <c r="AU106" s="18">
        <f t="shared" si="116"/>
        <v>0.98958333333333193</v>
      </c>
      <c r="AV106" s="47">
        <f t="shared" si="85"/>
        <v>0</v>
      </c>
      <c r="AW106" s="48">
        <f t="shared" si="86"/>
        <v>0</v>
      </c>
      <c r="AX106" s="48">
        <f t="shared" si="87"/>
        <v>0</v>
      </c>
      <c r="AY106" s="48">
        <f t="shared" si="88"/>
        <v>0</v>
      </c>
      <c r="AZ106" s="48">
        <f t="shared" si="89"/>
        <v>0</v>
      </c>
      <c r="BA106" s="48">
        <f t="shared" si="90"/>
        <v>0</v>
      </c>
      <c r="BB106" s="49">
        <f t="shared" si="91"/>
        <v>0</v>
      </c>
      <c r="BC106" s="8"/>
      <c r="BD106" s="18">
        <f t="shared" si="92"/>
        <v>0.98958333333333193</v>
      </c>
      <c r="BE106" s="44" t="str">
        <f t="shared" si="93"/>
        <v>-</v>
      </c>
      <c r="BF106" s="45" t="str">
        <f t="shared" si="94"/>
        <v>-</v>
      </c>
      <c r="BG106" s="45" t="str">
        <f t="shared" si="95"/>
        <v>-</v>
      </c>
      <c r="BH106" s="45" t="str">
        <f t="shared" si="96"/>
        <v>-</v>
      </c>
      <c r="BI106" s="45" t="str">
        <f t="shared" si="97"/>
        <v>-</v>
      </c>
      <c r="BJ106" s="45" t="str">
        <f t="shared" si="98"/>
        <v>-</v>
      </c>
      <c r="BK106" s="46" t="str">
        <f t="shared" si="99"/>
        <v>-</v>
      </c>
      <c r="BL106" s="8"/>
      <c r="BM106" s="18">
        <f t="shared" si="100"/>
        <v>0.98958333333333193</v>
      </c>
      <c r="BN106" s="44" t="str">
        <f t="shared" si="101"/>
        <v>-</v>
      </c>
      <c r="BO106" s="45" t="str">
        <f t="shared" si="102"/>
        <v>-</v>
      </c>
      <c r="BP106" s="45" t="str">
        <f t="shared" si="103"/>
        <v>-</v>
      </c>
      <c r="BQ106" s="45" t="str">
        <f t="shared" si="104"/>
        <v>-</v>
      </c>
      <c r="BR106" s="45" t="str">
        <f t="shared" si="105"/>
        <v>-</v>
      </c>
      <c r="BS106" s="45" t="str">
        <f t="shared" si="106"/>
        <v>-</v>
      </c>
      <c r="BT106" s="46" t="str">
        <f t="shared" si="107"/>
        <v>-</v>
      </c>
      <c r="BV106" s="25" t="e">
        <f t="shared" si="117"/>
        <v>#N/A</v>
      </c>
      <c r="BW106" s="304" t="e">
        <f t="shared" si="118"/>
        <v>#N/A</v>
      </c>
      <c r="BX106" s="306">
        <f t="shared" si="120"/>
        <v>60</v>
      </c>
      <c r="BZ106" s="44">
        <f t="shared" si="108"/>
        <v>0</v>
      </c>
      <c r="CA106" s="45">
        <f t="shared" si="109"/>
        <v>0</v>
      </c>
      <c r="CB106" s="45">
        <f t="shared" si="110"/>
        <v>0</v>
      </c>
      <c r="CC106" s="45">
        <f t="shared" si="111"/>
        <v>0</v>
      </c>
      <c r="CD106" s="45">
        <f t="shared" si="112"/>
        <v>0</v>
      </c>
      <c r="CE106" s="45">
        <f t="shared" si="113"/>
        <v>0</v>
      </c>
      <c r="CF106" s="46">
        <f t="shared" si="114"/>
        <v>0</v>
      </c>
      <c r="CI106" s="44" t="str">
        <f t="shared" si="119"/>
        <v/>
      </c>
      <c r="CJ106" s="45" t="str">
        <f t="shared" si="121"/>
        <v/>
      </c>
      <c r="CK106" s="45" t="str">
        <f t="shared" si="122"/>
        <v/>
      </c>
      <c r="CL106" s="45" t="str">
        <f t="shared" si="123"/>
        <v/>
      </c>
      <c r="CM106" s="45" t="str">
        <f t="shared" si="124"/>
        <v/>
      </c>
      <c r="CN106" s="45" t="str">
        <f t="shared" si="125"/>
        <v/>
      </c>
      <c r="CO106" s="46" t="str">
        <f t="shared" si="126"/>
        <v/>
      </c>
    </row>
    <row r="107" spans="1:93" ht="15" customHeight="1" x14ac:dyDescent="0.25">
      <c r="A107" s="463" t="s">
        <v>70</v>
      </c>
      <c r="B107" s="482">
        <v>0</v>
      </c>
      <c r="C107" s="482">
        <v>0</v>
      </c>
      <c r="D107" s="482">
        <v>0</v>
      </c>
      <c r="E107" s="482">
        <v>0</v>
      </c>
      <c r="F107" s="482">
        <v>0</v>
      </c>
      <c r="G107" s="482">
        <v>0</v>
      </c>
      <c r="H107" s="482">
        <v>0</v>
      </c>
      <c r="I107" s="482" t="s">
        <v>20</v>
      </c>
      <c r="J107" s="479" t="s">
        <v>70</v>
      </c>
      <c r="K107" s="489">
        <v>0</v>
      </c>
      <c r="L107" s="482">
        <v>0</v>
      </c>
      <c r="M107" s="482">
        <v>0</v>
      </c>
      <c r="N107" s="482">
        <v>0</v>
      </c>
      <c r="O107" s="482">
        <v>0</v>
      </c>
      <c r="P107" s="482">
        <v>0</v>
      </c>
      <c r="Q107" s="482">
        <v>0</v>
      </c>
      <c r="R107" s="482">
        <v>0</v>
      </c>
      <c r="S107" s="482">
        <v>0</v>
      </c>
      <c r="T107" s="482">
        <v>0</v>
      </c>
      <c r="U107" s="482">
        <v>0</v>
      </c>
      <c r="V107" s="482">
        <v>0</v>
      </c>
      <c r="W107" s="482">
        <v>0</v>
      </c>
      <c r="X107" s="482">
        <v>0</v>
      </c>
      <c r="Y107" s="490" t="s">
        <v>418</v>
      </c>
      <c r="Z107" s="490" t="s">
        <v>418</v>
      </c>
      <c r="AA107" s="482">
        <v>0</v>
      </c>
      <c r="AB107" s="490">
        <v>0</v>
      </c>
      <c r="AC107" s="482">
        <v>0</v>
      </c>
      <c r="AD107" s="490">
        <v>0</v>
      </c>
      <c r="AE107" s="482">
        <v>0</v>
      </c>
      <c r="AF107" s="491">
        <v>0</v>
      </c>
      <c r="AU107" s="50" t="s">
        <v>211</v>
      </c>
      <c r="AV107" s="51">
        <f t="shared" ref="AV107:BA107" si="127">IF(AV108&lt;&gt;0,COUNTIF(AV11:AV106, "&gt;0"),0)</f>
        <v>0</v>
      </c>
      <c r="AW107" s="51">
        <f t="shared" si="127"/>
        <v>0</v>
      </c>
      <c r="AX107" s="51">
        <f t="shared" si="127"/>
        <v>0</v>
      </c>
      <c r="AY107" s="51">
        <f t="shared" si="127"/>
        <v>0</v>
      </c>
      <c r="AZ107" s="51">
        <f t="shared" si="127"/>
        <v>0</v>
      </c>
      <c r="BA107" s="51">
        <f t="shared" si="127"/>
        <v>0</v>
      </c>
      <c r="BB107" s="51">
        <f>IF(BB108&lt;&gt;0,COUNTIF(BB11:BB106, "&gt;0"),0)</f>
        <v>0</v>
      </c>
      <c r="BC107" s="52"/>
      <c r="BD107" s="50"/>
      <c r="BE107" s="51"/>
      <c r="BF107" s="51"/>
      <c r="BG107" s="51"/>
      <c r="BH107" s="51"/>
      <c r="BI107" s="51"/>
      <c r="BJ107" s="51"/>
      <c r="BK107" s="51"/>
      <c r="BL107" s="51"/>
      <c r="BM107" s="50"/>
      <c r="BN107" s="51"/>
      <c r="BO107" s="51"/>
      <c r="BP107" s="51"/>
      <c r="BQ107" s="51"/>
      <c r="BR107" s="51"/>
      <c r="BS107" s="51"/>
      <c r="BT107" s="51"/>
    </row>
    <row r="108" spans="1:93" ht="15" customHeight="1" x14ac:dyDescent="0.25">
      <c r="A108" s="463" t="s">
        <v>122</v>
      </c>
      <c r="B108" s="482">
        <v>0</v>
      </c>
      <c r="C108" s="482">
        <v>0</v>
      </c>
      <c r="D108" s="482">
        <v>0</v>
      </c>
      <c r="E108" s="482">
        <v>0</v>
      </c>
      <c r="F108" s="482">
        <v>0</v>
      </c>
      <c r="G108" s="482">
        <v>0</v>
      </c>
      <c r="H108" s="482">
        <v>0</v>
      </c>
      <c r="I108" s="482" t="s">
        <v>20</v>
      </c>
      <c r="J108" s="479" t="s">
        <v>122</v>
      </c>
      <c r="K108" s="489">
        <v>0</v>
      </c>
      <c r="L108" s="482">
        <v>0</v>
      </c>
      <c r="M108" s="482">
        <v>0</v>
      </c>
      <c r="N108" s="482">
        <v>0</v>
      </c>
      <c r="O108" s="482">
        <v>0</v>
      </c>
      <c r="P108" s="482">
        <v>0</v>
      </c>
      <c r="Q108" s="482">
        <v>0</v>
      </c>
      <c r="R108" s="482">
        <v>0</v>
      </c>
      <c r="S108" s="482">
        <v>0</v>
      </c>
      <c r="T108" s="482">
        <v>0</v>
      </c>
      <c r="U108" s="482">
        <v>0</v>
      </c>
      <c r="V108" s="482">
        <v>0</v>
      </c>
      <c r="W108" s="482">
        <v>0</v>
      </c>
      <c r="X108" s="482">
        <v>0</v>
      </c>
      <c r="Y108" s="490" t="s">
        <v>418</v>
      </c>
      <c r="Z108" s="490" t="s">
        <v>418</v>
      </c>
      <c r="AA108" s="482">
        <v>0</v>
      </c>
      <c r="AB108" s="490">
        <v>0</v>
      </c>
      <c r="AC108" s="482">
        <v>0</v>
      </c>
      <c r="AD108" s="490">
        <v>0</v>
      </c>
      <c r="AE108" s="482">
        <v>0</v>
      </c>
      <c r="AF108" s="491">
        <v>0</v>
      </c>
      <c r="AU108" s="53"/>
      <c r="AV108" s="8"/>
      <c r="AW108" s="8"/>
      <c r="AX108" s="8"/>
      <c r="AY108" s="8"/>
      <c r="AZ108" s="8"/>
      <c r="BA108" s="8"/>
      <c r="BB108" s="8"/>
      <c r="BC108" s="54"/>
      <c r="BD108" s="53"/>
      <c r="BE108" s="55"/>
      <c r="BF108" s="55"/>
      <c r="BG108" s="55"/>
      <c r="BH108" s="55"/>
      <c r="BI108" s="55"/>
      <c r="BJ108" s="55"/>
      <c r="BK108" s="55"/>
      <c r="BL108" s="56"/>
      <c r="BM108" s="53"/>
      <c r="BN108" s="55"/>
      <c r="BO108" s="55"/>
      <c r="BP108" s="55"/>
      <c r="BQ108" s="55"/>
      <c r="BR108" s="55"/>
      <c r="BS108" s="55"/>
      <c r="BT108" s="55"/>
      <c r="BU108" s="57"/>
      <c r="BY108" s="53"/>
      <c r="BZ108" s="8"/>
      <c r="CA108" s="8"/>
      <c r="CB108" s="8"/>
      <c r="CC108" s="8"/>
      <c r="CD108" s="8"/>
      <c r="CE108" s="8"/>
      <c r="CF108" s="8"/>
      <c r="CG108" s="54"/>
    </row>
    <row r="109" spans="1:93" ht="15" customHeight="1" x14ac:dyDescent="0.2">
      <c r="A109" s="463" t="s">
        <v>123</v>
      </c>
      <c r="B109" s="482">
        <v>0</v>
      </c>
      <c r="C109" s="482">
        <v>0</v>
      </c>
      <c r="D109" s="482">
        <v>0</v>
      </c>
      <c r="E109" s="482">
        <v>0</v>
      </c>
      <c r="F109" s="482">
        <v>0</v>
      </c>
      <c r="G109" s="482">
        <v>0</v>
      </c>
      <c r="H109" s="482">
        <v>0</v>
      </c>
      <c r="I109" s="482" t="s">
        <v>20</v>
      </c>
      <c r="J109" s="479" t="s">
        <v>123</v>
      </c>
      <c r="K109" s="489">
        <v>0</v>
      </c>
      <c r="L109" s="482">
        <v>0</v>
      </c>
      <c r="M109" s="482">
        <v>0</v>
      </c>
      <c r="N109" s="482">
        <v>0</v>
      </c>
      <c r="O109" s="482">
        <v>0</v>
      </c>
      <c r="P109" s="482">
        <v>0</v>
      </c>
      <c r="Q109" s="482">
        <v>0</v>
      </c>
      <c r="R109" s="482">
        <v>0</v>
      </c>
      <c r="S109" s="482">
        <v>0</v>
      </c>
      <c r="T109" s="482">
        <v>0</v>
      </c>
      <c r="U109" s="482">
        <v>0</v>
      </c>
      <c r="V109" s="482">
        <v>0</v>
      </c>
      <c r="W109" s="482">
        <v>0</v>
      </c>
      <c r="X109" s="482">
        <v>0</v>
      </c>
      <c r="Y109" s="490" t="s">
        <v>418</v>
      </c>
      <c r="Z109" s="490" t="s">
        <v>418</v>
      </c>
      <c r="AA109" s="482">
        <v>0</v>
      </c>
      <c r="AB109" s="490">
        <v>0</v>
      </c>
      <c r="AC109" s="482">
        <v>0</v>
      </c>
      <c r="AD109" s="490">
        <v>0</v>
      </c>
      <c r="AE109" s="482">
        <v>0</v>
      </c>
      <c r="AF109" s="491">
        <v>0</v>
      </c>
      <c r="AU109" s="53"/>
      <c r="AV109" s="58"/>
      <c r="AW109" s="58"/>
      <c r="AX109" s="58"/>
      <c r="AY109" s="58"/>
      <c r="AZ109" s="58"/>
      <c r="BA109" s="58"/>
      <c r="BB109" s="58"/>
      <c r="BC109" s="54"/>
      <c r="BD109" s="53"/>
      <c r="BE109" s="59"/>
      <c r="BF109" s="59"/>
      <c r="BG109" s="59"/>
      <c r="BH109" s="59"/>
      <c r="BI109" s="59"/>
      <c r="BJ109" s="59"/>
      <c r="BK109" s="59"/>
      <c r="BL109" s="60"/>
      <c r="BM109" s="53"/>
      <c r="BN109" s="59"/>
      <c r="BO109" s="59"/>
      <c r="BP109" s="59"/>
      <c r="BQ109" s="59"/>
      <c r="BR109" s="59"/>
      <c r="BS109" s="59"/>
      <c r="BT109" s="59"/>
      <c r="BU109" s="57"/>
    </row>
    <row r="110" spans="1:93" ht="15" customHeight="1" thickBot="1" x14ac:dyDescent="0.3">
      <c r="A110" s="463" t="s">
        <v>124</v>
      </c>
      <c r="B110" s="482">
        <v>0</v>
      </c>
      <c r="C110" s="482">
        <v>0</v>
      </c>
      <c r="D110" s="482">
        <v>0</v>
      </c>
      <c r="E110" s="482">
        <v>0</v>
      </c>
      <c r="F110" s="482">
        <v>0</v>
      </c>
      <c r="G110" s="482">
        <v>0</v>
      </c>
      <c r="H110" s="482">
        <v>0</v>
      </c>
      <c r="I110" s="482" t="s">
        <v>20</v>
      </c>
      <c r="J110" s="479" t="s">
        <v>124</v>
      </c>
      <c r="K110" s="501">
        <v>0</v>
      </c>
      <c r="L110" s="502">
        <v>0</v>
      </c>
      <c r="M110" s="502">
        <v>0</v>
      </c>
      <c r="N110" s="502">
        <v>0</v>
      </c>
      <c r="O110" s="502">
        <v>0</v>
      </c>
      <c r="P110" s="502">
        <v>0</v>
      </c>
      <c r="Q110" s="502">
        <v>0</v>
      </c>
      <c r="R110" s="502">
        <v>0</v>
      </c>
      <c r="S110" s="502">
        <v>0</v>
      </c>
      <c r="T110" s="502">
        <v>0</v>
      </c>
      <c r="U110" s="502">
        <v>0</v>
      </c>
      <c r="V110" s="502">
        <v>0</v>
      </c>
      <c r="W110" s="502">
        <v>0</v>
      </c>
      <c r="X110" s="502">
        <v>0</v>
      </c>
      <c r="Y110" s="503" t="s">
        <v>418</v>
      </c>
      <c r="Z110" s="503" t="s">
        <v>418</v>
      </c>
      <c r="AA110" s="502">
        <v>0</v>
      </c>
      <c r="AB110" s="503">
        <v>0</v>
      </c>
      <c r="AC110" s="502">
        <v>0</v>
      </c>
      <c r="AD110" s="503">
        <v>0</v>
      </c>
      <c r="AE110" s="502">
        <v>0</v>
      </c>
      <c r="AF110" s="504">
        <v>0</v>
      </c>
      <c r="AU110" s="53" t="s">
        <v>159</v>
      </c>
      <c r="AV110" s="61">
        <f>SUM(G114:H114)</f>
        <v>1</v>
      </c>
      <c r="AW110" s="61">
        <f>SUM(G221:H221)</f>
        <v>0</v>
      </c>
      <c r="AX110" s="61">
        <f>SUM(G328:H328)</f>
        <v>0</v>
      </c>
      <c r="AY110" s="61">
        <f>SUM(G435:H435)</f>
        <v>0</v>
      </c>
      <c r="AZ110" s="61">
        <f>SUM(G542:H542)</f>
        <v>0</v>
      </c>
      <c r="BA110" s="61">
        <f>SUM(G649:H649)</f>
        <v>0</v>
      </c>
      <c r="BB110" s="61">
        <f>SUM(G756:H756)</f>
        <v>0</v>
      </c>
      <c r="BD110" s="53"/>
      <c r="BE110" s="61"/>
      <c r="BF110" s="61"/>
      <c r="BG110" s="61"/>
      <c r="BH110" s="61"/>
      <c r="BI110" s="61"/>
      <c r="BJ110" s="61"/>
      <c r="BK110" s="61"/>
      <c r="BM110" s="53"/>
      <c r="BN110" s="55"/>
      <c r="BO110" s="55"/>
      <c r="BP110" s="55"/>
      <c r="BQ110" s="55"/>
      <c r="BR110" s="55"/>
      <c r="BS110" s="55"/>
      <c r="BT110" s="55"/>
    </row>
    <row r="111" spans="1:93" ht="15" customHeight="1" x14ac:dyDescent="0.25">
      <c r="A111" s="463" t="s">
        <v>125</v>
      </c>
      <c r="B111" s="505">
        <v>53</v>
      </c>
      <c r="C111" s="505">
        <v>1</v>
      </c>
      <c r="D111" s="505">
        <v>39</v>
      </c>
      <c r="E111" s="505">
        <v>9</v>
      </c>
      <c r="F111" s="505">
        <v>3</v>
      </c>
      <c r="G111" s="505">
        <v>0</v>
      </c>
      <c r="H111" s="505">
        <v>1</v>
      </c>
      <c r="I111" s="505" t="s">
        <v>20</v>
      </c>
      <c r="J111" s="466" t="s">
        <v>125</v>
      </c>
      <c r="K111" s="506">
        <v>6</v>
      </c>
      <c r="L111" s="506">
        <v>14</v>
      </c>
      <c r="M111" s="506">
        <v>25</v>
      </c>
      <c r="N111" s="506">
        <v>7</v>
      </c>
      <c r="O111" s="506">
        <v>1</v>
      </c>
      <c r="P111" s="506">
        <v>0</v>
      </c>
      <c r="Q111" s="506">
        <v>0</v>
      </c>
      <c r="R111" s="506">
        <v>0</v>
      </c>
      <c r="S111" s="506">
        <v>0</v>
      </c>
      <c r="T111" s="506">
        <v>0</v>
      </c>
      <c r="U111" s="506">
        <v>0</v>
      </c>
      <c r="V111" s="506">
        <v>0</v>
      </c>
      <c r="W111" s="506">
        <v>0</v>
      </c>
      <c r="X111" s="506">
        <v>0</v>
      </c>
      <c r="Y111" s="507">
        <v>16.100000000000001</v>
      </c>
      <c r="Z111" s="507">
        <v>20</v>
      </c>
      <c r="AA111" s="506">
        <v>0</v>
      </c>
      <c r="AB111" s="507">
        <v>0</v>
      </c>
      <c r="AC111" s="506">
        <v>0</v>
      </c>
      <c r="AD111" s="507">
        <v>0</v>
      </c>
      <c r="AE111" s="506">
        <v>0</v>
      </c>
      <c r="AF111" s="508">
        <v>0</v>
      </c>
      <c r="AU111" s="62"/>
      <c r="AV111" s="63"/>
      <c r="AW111" s="63"/>
      <c r="AX111" s="63"/>
      <c r="AY111" s="63"/>
      <c r="AZ111" s="63"/>
      <c r="BA111" s="63"/>
      <c r="BB111" s="63"/>
      <c r="BD111" s="53"/>
      <c r="BE111" s="55"/>
      <c r="BF111" s="55"/>
      <c r="BG111" s="55"/>
      <c r="BH111" s="55"/>
      <c r="BI111" s="55"/>
      <c r="BJ111" s="55"/>
      <c r="BK111" s="55"/>
    </row>
    <row r="112" spans="1:93" ht="15" customHeight="1" x14ac:dyDescent="0.25">
      <c r="A112" s="463" t="s">
        <v>126</v>
      </c>
      <c r="B112" s="506">
        <v>62</v>
      </c>
      <c r="C112" s="506">
        <v>1</v>
      </c>
      <c r="D112" s="506">
        <v>46</v>
      </c>
      <c r="E112" s="506">
        <v>9</v>
      </c>
      <c r="F112" s="506">
        <v>5</v>
      </c>
      <c r="G112" s="506">
        <v>0</v>
      </c>
      <c r="H112" s="506">
        <v>1</v>
      </c>
      <c r="I112" s="506" t="s">
        <v>20</v>
      </c>
      <c r="J112" s="463" t="s">
        <v>126</v>
      </c>
      <c r="K112" s="506">
        <v>8</v>
      </c>
      <c r="L112" s="506">
        <v>16</v>
      </c>
      <c r="M112" s="506">
        <v>28</v>
      </c>
      <c r="N112" s="506">
        <v>9</v>
      </c>
      <c r="O112" s="506">
        <v>1</v>
      </c>
      <c r="P112" s="506">
        <v>0</v>
      </c>
      <c r="Q112" s="506">
        <v>0</v>
      </c>
      <c r="R112" s="506">
        <v>0</v>
      </c>
      <c r="S112" s="506">
        <v>0</v>
      </c>
      <c r="T112" s="506">
        <v>0</v>
      </c>
      <c r="U112" s="506">
        <v>0</v>
      </c>
      <c r="V112" s="506">
        <v>0</v>
      </c>
      <c r="W112" s="506">
        <v>0</v>
      </c>
      <c r="X112" s="506">
        <v>0</v>
      </c>
      <c r="Y112" s="507">
        <v>15.8</v>
      </c>
      <c r="Z112" s="507">
        <v>20.2</v>
      </c>
      <c r="AA112" s="506">
        <v>0</v>
      </c>
      <c r="AB112" s="507">
        <v>0</v>
      </c>
      <c r="AC112" s="506">
        <v>0</v>
      </c>
      <c r="AD112" s="507">
        <v>0</v>
      </c>
      <c r="AE112" s="506">
        <v>0</v>
      </c>
      <c r="AF112" s="508">
        <v>0</v>
      </c>
      <c r="BD112" s="62"/>
      <c r="BE112" s="55"/>
      <c r="BF112" s="55"/>
      <c r="BG112" s="55"/>
      <c r="BH112" s="55"/>
      <c r="BI112" s="55"/>
      <c r="BJ112" s="55"/>
      <c r="BK112" s="55"/>
      <c r="BM112" s="62"/>
      <c r="BN112" s="55"/>
      <c r="BO112" s="55"/>
      <c r="BP112" s="55"/>
      <c r="BQ112" s="55"/>
      <c r="BR112" s="55"/>
      <c r="BS112" s="55"/>
      <c r="BT112" s="55"/>
      <c r="BU112" s="57"/>
    </row>
    <row r="113" spans="1:93" ht="15" customHeight="1" x14ac:dyDescent="0.2">
      <c r="A113" s="463" t="s">
        <v>127</v>
      </c>
      <c r="B113" s="506">
        <v>62</v>
      </c>
      <c r="C113" s="506">
        <v>1</v>
      </c>
      <c r="D113" s="506">
        <v>46</v>
      </c>
      <c r="E113" s="506">
        <v>9</v>
      </c>
      <c r="F113" s="506">
        <v>5</v>
      </c>
      <c r="G113" s="506">
        <v>0</v>
      </c>
      <c r="H113" s="506">
        <v>1</v>
      </c>
      <c r="I113" s="506" t="s">
        <v>20</v>
      </c>
      <c r="J113" s="463" t="s">
        <v>127</v>
      </c>
      <c r="K113" s="506">
        <v>8</v>
      </c>
      <c r="L113" s="506">
        <v>16</v>
      </c>
      <c r="M113" s="506">
        <v>28</v>
      </c>
      <c r="N113" s="506">
        <v>9</v>
      </c>
      <c r="O113" s="506">
        <v>1</v>
      </c>
      <c r="P113" s="506">
        <v>0</v>
      </c>
      <c r="Q113" s="506">
        <v>0</v>
      </c>
      <c r="R113" s="506">
        <v>0</v>
      </c>
      <c r="S113" s="506">
        <v>0</v>
      </c>
      <c r="T113" s="506">
        <v>0</v>
      </c>
      <c r="U113" s="506">
        <v>0</v>
      </c>
      <c r="V113" s="506">
        <v>0</v>
      </c>
      <c r="W113" s="506">
        <v>0</v>
      </c>
      <c r="X113" s="506">
        <v>0</v>
      </c>
      <c r="Y113" s="507">
        <v>15.8</v>
      </c>
      <c r="Z113" s="507">
        <v>20.2</v>
      </c>
      <c r="AA113" s="506">
        <v>0</v>
      </c>
      <c r="AB113" s="507">
        <v>0</v>
      </c>
      <c r="AC113" s="506">
        <v>0</v>
      </c>
      <c r="AD113" s="507">
        <v>0</v>
      </c>
      <c r="AE113" s="506">
        <v>0</v>
      </c>
      <c r="AF113" s="508">
        <v>0</v>
      </c>
      <c r="BN113" s="170"/>
      <c r="BO113" s="170"/>
      <c r="BP113" s="170"/>
      <c r="BQ113" s="170"/>
      <c r="BR113" s="170"/>
      <c r="BS113" s="170"/>
      <c r="BT113" s="170"/>
    </row>
    <row r="114" spans="1:93" ht="15" customHeight="1" thickBot="1" x14ac:dyDescent="0.25">
      <c r="A114" s="463" t="s">
        <v>128</v>
      </c>
      <c r="B114" s="509">
        <v>62</v>
      </c>
      <c r="C114" s="509">
        <v>1</v>
      </c>
      <c r="D114" s="509">
        <v>46</v>
      </c>
      <c r="E114" s="509">
        <v>9</v>
      </c>
      <c r="F114" s="509">
        <v>5</v>
      </c>
      <c r="G114" s="509">
        <v>0</v>
      </c>
      <c r="H114" s="509">
        <v>1</v>
      </c>
      <c r="I114" s="509" t="s">
        <v>20</v>
      </c>
      <c r="J114" s="476" t="s">
        <v>128</v>
      </c>
      <c r="K114" s="509">
        <v>8</v>
      </c>
      <c r="L114" s="509">
        <v>16</v>
      </c>
      <c r="M114" s="509">
        <v>28</v>
      </c>
      <c r="N114" s="509">
        <v>9</v>
      </c>
      <c r="O114" s="509">
        <v>1</v>
      </c>
      <c r="P114" s="509">
        <v>0</v>
      </c>
      <c r="Q114" s="509">
        <v>0</v>
      </c>
      <c r="R114" s="509">
        <v>0</v>
      </c>
      <c r="S114" s="509">
        <v>0</v>
      </c>
      <c r="T114" s="509">
        <v>0</v>
      </c>
      <c r="U114" s="509">
        <v>0</v>
      </c>
      <c r="V114" s="509">
        <v>0</v>
      </c>
      <c r="W114" s="509">
        <v>0</v>
      </c>
      <c r="X114" s="509">
        <v>0</v>
      </c>
      <c r="Y114" s="510">
        <v>15.8</v>
      </c>
      <c r="Z114" s="510">
        <v>20.2</v>
      </c>
      <c r="AA114" s="509">
        <v>0</v>
      </c>
      <c r="AB114" s="510">
        <v>0</v>
      </c>
      <c r="AC114" s="509">
        <v>0</v>
      </c>
      <c r="AD114" s="510">
        <v>0</v>
      </c>
      <c r="AE114" s="509">
        <v>0</v>
      </c>
      <c r="AF114" s="511">
        <v>0</v>
      </c>
      <c r="BW114" s="305" t="s">
        <v>157</v>
      </c>
      <c r="BX114" s="305" t="s">
        <v>154</v>
      </c>
    </row>
    <row r="115" spans="1:93" ht="15" customHeight="1" x14ac:dyDescent="0.25">
      <c r="A115" s="463"/>
      <c r="AF115" s="512"/>
      <c r="AL115" s="64">
        <f>SUM(AL11:AL14)</f>
        <v>0</v>
      </c>
      <c r="AN115" s="18">
        <f>AN11</f>
        <v>0</v>
      </c>
      <c r="AO115" s="65">
        <f>SUM(AO11:AO14)</f>
        <v>0</v>
      </c>
      <c r="AP115" s="66">
        <f>SUM(AP11:AP14)</f>
        <v>0</v>
      </c>
      <c r="AQ115" s="67">
        <f>SUM(AQ11:AQ14)</f>
        <v>0</v>
      </c>
      <c r="AR115" s="66">
        <f>SUM(AR11:AR14)</f>
        <v>0</v>
      </c>
      <c r="AS115" s="68">
        <f>SUM(AS11:AS14)</f>
        <v>0</v>
      </c>
      <c r="AU115" s="18">
        <f>AU11</f>
        <v>0</v>
      </c>
      <c r="AV115" s="65" t="e">
        <f t="shared" ref="AV115:BB115" si="128">IF(SUM(AV11:AV14)&gt;0, SUM(AV11:AV14), NA())</f>
        <v>#N/A</v>
      </c>
      <c r="AW115" s="66" t="e">
        <f t="shared" si="128"/>
        <v>#N/A</v>
      </c>
      <c r="AX115" s="67" t="e">
        <f t="shared" si="128"/>
        <v>#N/A</v>
      </c>
      <c r="AY115" s="66" t="e">
        <f t="shared" si="128"/>
        <v>#N/A</v>
      </c>
      <c r="AZ115" s="67" t="e">
        <f t="shared" si="128"/>
        <v>#N/A</v>
      </c>
      <c r="BA115" s="66" t="e">
        <f t="shared" si="128"/>
        <v>#N/A</v>
      </c>
      <c r="BB115" s="68" t="e">
        <f t="shared" si="128"/>
        <v>#N/A</v>
      </c>
      <c r="BD115" s="18">
        <f>BD11</f>
        <v>0</v>
      </c>
      <c r="BE115" s="69" t="e">
        <f t="shared" ref="BE115:BK115" si="129">IF(SUM(CI11:CI14)&lt;=0, NA(), SUM(CI11:CI14)/AV115)</f>
        <v>#N/A</v>
      </c>
      <c r="BF115" s="70" t="e">
        <f t="shared" si="129"/>
        <v>#N/A</v>
      </c>
      <c r="BG115" s="71" t="e">
        <f t="shared" si="129"/>
        <v>#N/A</v>
      </c>
      <c r="BH115" s="70" t="e">
        <f t="shared" si="129"/>
        <v>#N/A</v>
      </c>
      <c r="BI115" s="71" t="e">
        <f t="shared" si="129"/>
        <v>#N/A</v>
      </c>
      <c r="BJ115" s="70" t="e">
        <f t="shared" si="129"/>
        <v>#N/A</v>
      </c>
      <c r="BK115" s="72" t="e">
        <f t="shared" si="129"/>
        <v>#N/A</v>
      </c>
      <c r="BM115" s="18">
        <f>BM11</f>
        <v>0</v>
      </c>
      <c r="BN115" s="69" t="str">
        <f t="shared" ref="BN115:BT115" si="130">IFERROR(AVERAGE(BN11:BN14), "")</f>
        <v/>
      </c>
      <c r="BO115" s="70" t="str">
        <f t="shared" si="130"/>
        <v/>
      </c>
      <c r="BP115" s="71" t="str">
        <f t="shared" si="130"/>
        <v/>
      </c>
      <c r="BQ115" s="70" t="str">
        <f t="shared" si="130"/>
        <v/>
      </c>
      <c r="BR115" s="71" t="str">
        <f t="shared" si="130"/>
        <v/>
      </c>
      <c r="BS115" s="70" t="str">
        <f t="shared" si="130"/>
        <v/>
      </c>
      <c r="BT115" s="72" t="str">
        <f t="shared" si="130"/>
        <v/>
      </c>
      <c r="BV115" s="25"/>
      <c r="BW115" s="304" t="e">
        <f t="shared" ref="BW115:BW138" si="131">IF(SUM(BN115:BT115)&gt;0,AVERAGE(BN115:BT115), NA())</f>
        <v>#N/A</v>
      </c>
      <c r="BX115" s="107">
        <f>--config!$D$8</f>
        <v>60</v>
      </c>
      <c r="CI115" s="73"/>
      <c r="CJ115" s="73"/>
      <c r="CK115" s="73"/>
      <c r="CL115" s="73"/>
      <c r="CM115" s="73"/>
      <c r="CN115" s="73"/>
      <c r="CO115" s="73"/>
    </row>
    <row r="116" spans="1:93" ht="15" customHeight="1" x14ac:dyDescent="0.25">
      <c r="A116" s="463"/>
      <c r="AF116" s="512"/>
      <c r="AL116" s="74">
        <f>SUM(AL15:AL18)</f>
        <v>0</v>
      </c>
      <c r="AN116" s="18">
        <f>AN15</f>
        <v>4.1666666666666664E-2</v>
      </c>
      <c r="AO116" s="75">
        <f>SUM(AO15:AO18)</f>
        <v>0</v>
      </c>
      <c r="AP116" s="74">
        <f>SUM(AP15:AP18)</f>
        <v>0</v>
      </c>
      <c r="AQ116" s="76">
        <f>SUM(AQ15:AQ18)</f>
        <v>0</v>
      </c>
      <c r="AR116" s="74">
        <f>SUM(AR15:AR18)</f>
        <v>0</v>
      </c>
      <c r="AS116" s="77">
        <f>SUM(AS15:AS18)</f>
        <v>0</v>
      </c>
      <c r="AU116" s="18">
        <f>AU15</f>
        <v>4.1666666666666664E-2</v>
      </c>
      <c r="AV116" s="75" t="e">
        <f t="shared" ref="AV116:BB116" si="132">IF(SUM(AV15:AV18)&gt;0, SUM(AV15:AV18), NA())</f>
        <v>#N/A</v>
      </c>
      <c r="AW116" s="74" t="e">
        <f t="shared" si="132"/>
        <v>#N/A</v>
      </c>
      <c r="AX116" s="76" t="e">
        <f t="shared" si="132"/>
        <v>#N/A</v>
      </c>
      <c r="AY116" s="74" t="e">
        <f t="shared" si="132"/>
        <v>#N/A</v>
      </c>
      <c r="AZ116" s="76" t="e">
        <f t="shared" si="132"/>
        <v>#N/A</v>
      </c>
      <c r="BA116" s="74" t="e">
        <f t="shared" si="132"/>
        <v>#N/A</v>
      </c>
      <c r="BB116" s="77" t="e">
        <f t="shared" si="132"/>
        <v>#N/A</v>
      </c>
      <c r="BD116" s="18">
        <f>BD15</f>
        <v>4.1666666666666664E-2</v>
      </c>
      <c r="BE116" s="78" t="e">
        <f t="shared" ref="BE116:BK116" si="133">IF(SUM(CI15:CI18)&lt;=0, NA(), SUM(CI15:CI18)/AV116)</f>
        <v>#N/A</v>
      </c>
      <c r="BF116" s="79" t="e">
        <f t="shared" si="133"/>
        <v>#N/A</v>
      </c>
      <c r="BG116" s="73" t="e">
        <f t="shared" si="133"/>
        <v>#N/A</v>
      </c>
      <c r="BH116" s="79" t="e">
        <f t="shared" si="133"/>
        <v>#N/A</v>
      </c>
      <c r="BI116" s="73" t="e">
        <f t="shared" si="133"/>
        <v>#N/A</v>
      </c>
      <c r="BJ116" s="79" t="e">
        <f t="shared" si="133"/>
        <v>#N/A</v>
      </c>
      <c r="BK116" s="80" t="e">
        <f t="shared" si="133"/>
        <v>#N/A</v>
      </c>
      <c r="BM116" s="18">
        <f>BM15</f>
        <v>4.1666666666666664E-2</v>
      </c>
      <c r="BN116" s="78" t="str">
        <f t="shared" ref="BN116:BT116" si="134">IFERROR(AVERAGE(BN15:BN18), "")</f>
        <v/>
      </c>
      <c r="BO116" s="79" t="str">
        <f t="shared" si="134"/>
        <v/>
      </c>
      <c r="BP116" s="73" t="str">
        <f t="shared" si="134"/>
        <v/>
      </c>
      <c r="BQ116" s="79" t="str">
        <f t="shared" si="134"/>
        <v/>
      </c>
      <c r="BR116" s="73" t="str">
        <f t="shared" si="134"/>
        <v/>
      </c>
      <c r="BS116" s="79" t="str">
        <f t="shared" si="134"/>
        <v/>
      </c>
      <c r="BT116" s="80" t="str">
        <f t="shared" si="134"/>
        <v/>
      </c>
      <c r="BV116" s="25"/>
      <c r="BW116" s="304" t="e">
        <f t="shared" si="131"/>
        <v>#N/A</v>
      </c>
      <c r="BX116" s="107">
        <f>BX115</f>
        <v>60</v>
      </c>
      <c r="CI116" s="73"/>
      <c r="CJ116" s="73"/>
      <c r="CK116" s="73"/>
      <c r="CL116" s="73"/>
      <c r="CM116" s="73"/>
      <c r="CN116" s="73"/>
      <c r="CO116" s="73"/>
    </row>
    <row r="117" spans="1:93" ht="15" customHeight="1" x14ac:dyDescent="0.25">
      <c r="A117" s="513">
        <f>A10+1</f>
        <v>44776</v>
      </c>
      <c r="AF117" s="512"/>
      <c r="AL117" s="74">
        <f>SUM(AL19:AL22)</f>
        <v>0</v>
      </c>
      <c r="AN117" s="18">
        <f>AN19</f>
        <v>8.3333333333333329E-2</v>
      </c>
      <c r="AO117" s="75">
        <f>SUM(AO19:AO22)</f>
        <v>0</v>
      </c>
      <c r="AP117" s="74">
        <f>SUM(AP19:AP22)</f>
        <v>0</v>
      </c>
      <c r="AQ117" s="76">
        <f>SUM(AQ19:AQ22)</f>
        <v>0</v>
      </c>
      <c r="AR117" s="74">
        <f>SUM(AR19:AR22)</f>
        <v>0</v>
      </c>
      <c r="AS117" s="77">
        <f>SUM(AS19:AS22)</f>
        <v>0</v>
      </c>
      <c r="AU117" s="18">
        <f>AU19</f>
        <v>8.3333333333333329E-2</v>
      </c>
      <c r="AV117" s="75" t="e">
        <f t="shared" ref="AV117:BB117" si="135">IF(SUM(AV19:AV22)&gt;0, SUM(AV19:AV22), NA())</f>
        <v>#N/A</v>
      </c>
      <c r="AW117" s="74" t="e">
        <f t="shared" si="135"/>
        <v>#N/A</v>
      </c>
      <c r="AX117" s="76" t="e">
        <f t="shared" si="135"/>
        <v>#N/A</v>
      </c>
      <c r="AY117" s="74" t="e">
        <f t="shared" si="135"/>
        <v>#N/A</v>
      </c>
      <c r="AZ117" s="76" t="e">
        <f t="shared" si="135"/>
        <v>#N/A</v>
      </c>
      <c r="BA117" s="74" t="e">
        <f t="shared" si="135"/>
        <v>#N/A</v>
      </c>
      <c r="BB117" s="77" t="e">
        <f t="shared" si="135"/>
        <v>#N/A</v>
      </c>
      <c r="BD117" s="18">
        <f>BD19</f>
        <v>8.3333333333333329E-2</v>
      </c>
      <c r="BE117" s="78" t="e">
        <f t="shared" ref="BE117:BK117" si="136">IF(SUM(CI19:CI22)&lt;=0, NA(), SUM(CI19:CI22)/AV117)</f>
        <v>#N/A</v>
      </c>
      <c r="BF117" s="79" t="e">
        <f t="shared" si="136"/>
        <v>#N/A</v>
      </c>
      <c r="BG117" s="73" t="e">
        <f t="shared" si="136"/>
        <v>#N/A</v>
      </c>
      <c r="BH117" s="79" t="e">
        <f t="shared" si="136"/>
        <v>#N/A</v>
      </c>
      <c r="BI117" s="73" t="e">
        <f t="shared" si="136"/>
        <v>#N/A</v>
      </c>
      <c r="BJ117" s="79" t="e">
        <f t="shared" si="136"/>
        <v>#N/A</v>
      </c>
      <c r="BK117" s="80" t="e">
        <f t="shared" si="136"/>
        <v>#N/A</v>
      </c>
      <c r="BM117" s="18">
        <f>BM19</f>
        <v>8.3333333333333329E-2</v>
      </c>
      <c r="BN117" s="78" t="str">
        <f t="shared" ref="BN117:BT117" si="137">IFERROR(AVERAGE(BN19:BN22), "")</f>
        <v/>
      </c>
      <c r="BO117" s="79" t="str">
        <f t="shared" si="137"/>
        <v/>
      </c>
      <c r="BP117" s="73" t="str">
        <f t="shared" si="137"/>
        <v/>
      </c>
      <c r="BQ117" s="79" t="str">
        <f t="shared" si="137"/>
        <v/>
      </c>
      <c r="BR117" s="73" t="str">
        <f t="shared" si="137"/>
        <v/>
      </c>
      <c r="BS117" s="79" t="str">
        <f t="shared" si="137"/>
        <v/>
      </c>
      <c r="BT117" s="80" t="str">
        <f t="shared" si="137"/>
        <v/>
      </c>
      <c r="BV117" s="25"/>
      <c r="BW117" s="304" t="e">
        <f t="shared" si="131"/>
        <v>#N/A</v>
      </c>
      <c r="BX117" s="107">
        <f t="shared" ref="BX117:BX138" si="138">BX116</f>
        <v>60</v>
      </c>
      <c r="CI117" s="73"/>
      <c r="CJ117" s="73"/>
      <c r="CK117" s="73"/>
      <c r="CL117" s="73"/>
      <c r="CM117" s="73"/>
      <c r="CN117" s="73"/>
      <c r="CO117" s="73"/>
    </row>
    <row r="118" spans="1:93" ht="15" customHeight="1" thickBot="1" x14ac:dyDescent="0.3">
      <c r="A118" s="463"/>
      <c r="AF118" s="512"/>
      <c r="AL118" s="74">
        <f>SUM(AL23:AL26)</f>
        <v>0</v>
      </c>
      <c r="AN118" s="18">
        <f>AN23</f>
        <v>0.125</v>
      </c>
      <c r="AO118" s="75">
        <f>SUM(AO23:AO26)</f>
        <v>0</v>
      </c>
      <c r="AP118" s="74">
        <f>SUM(AP23:AP26)</f>
        <v>0</v>
      </c>
      <c r="AQ118" s="76">
        <f>SUM(AQ23:AQ26)</f>
        <v>0</v>
      </c>
      <c r="AR118" s="74">
        <f>SUM(AR23:AR26)</f>
        <v>0</v>
      </c>
      <c r="AS118" s="77">
        <f>SUM(AS23:AS26)</f>
        <v>0</v>
      </c>
      <c r="AU118" s="18">
        <f>AU23</f>
        <v>0.125</v>
      </c>
      <c r="AV118" s="75" t="e">
        <f t="shared" ref="AV118:BB118" si="139">IF(SUM(AV23:AV26)&gt;0, SUM(AV23:AV26), NA())</f>
        <v>#N/A</v>
      </c>
      <c r="AW118" s="74" t="e">
        <f t="shared" si="139"/>
        <v>#N/A</v>
      </c>
      <c r="AX118" s="76" t="e">
        <f t="shared" si="139"/>
        <v>#N/A</v>
      </c>
      <c r="AY118" s="74" t="e">
        <f t="shared" si="139"/>
        <v>#N/A</v>
      </c>
      <c r="AZ118" s="76" t="e">
        <f t="shared" si="139"/>
        <v>#N/A</v>
      </c>
      <c r="BA118" s="74" t="e">
        <f t="shared" si="139"/>
        <v>#N/A</v>
      </c>
      <c r="BB118" s="77" t="e">
        <f t="shared" si="139"/>
        <v>#N/A</v>
      </c>
      <c r="BD118" s="18">
        <f>BD23</f>
        <v>0.125</v>
      </c>
      <c r="BE118" s="78" t="e">
        <f t="shared" ref="BE118:BK118" si="140">IF(SUM(CI23:CI26)&lt;=0, NA(), SUM(CI23:CI26)/AV118)</f>
        <v>#N/A</v>
      </c>
      <c r="BF118" s="79" t="e">
        <f t="shared" si="140"/>
        <v>#N/A</v>
      </c>
      <c r="BG118" s="73" t="e">
        <f t="shared" si="140"/>
        <v>#N/A</v>
      </c>
      <c r="BH118" s="79" t="e">
        <f t="shared" si="140"/>
        <v>#N/A</v>
      </c>
      <c r="BI118" s="73" t="e">
        <f t="shared" si="140"/>
        <v>#N/A</v>
      </c>
      <c r="BJ118" s="79" t="e">
        <f t="shared" si="140"/>
        <v>#N/A</v>
      </c>
      <c r="BK118" s="80" t="e">
        <f t="shared" si="140"/>
        <v>#N/A</v>
      </c>
      <c r="BM118" s="18">
        <f>BM23</f>
        <v>0.125</v>
      </c>
      <c r="BN118" s="78" t="str">
        <f t="shared" ref="BN118:BT118" si="141">IFERROR(AVERAGE(BN23:BN26), "")</f>
        <v/>
      </c>
      <c r="BO118" s="79" t="str">
        <f t="shared" si="141"/>
        <v/>
      </c>
      <c r="BP118" s="73" t="str">
        <f t="shared" si="141"/>
        <v/>
      </c>
      <c r="BQ118" s="79" t="str">
        <f t="shared" si="141"/>
        <v/>
      </c>
      <c r="BR118" s="73" t="str">
        <f t="shared" si="141"/>
        <v/>
      </c>
      <c r="BS118" s="79" t="str">
        <f t="shared" si="141"/>
        <v/>
      </c>
      <c r="BT118" s="80" t="str">
        <f t="shared" si="141"/>
        <v/>
      </c>
      <c r="BV118" s="25"/>
      <c r="BW118" s="304" t="e">
        <f t="shared" si="131"/>
        <v>#N/A</v>
      </c>
      <c r="BX118" s="107">
        <f t="shared" si="138"/>
        <v>60</v>
      </c>
      <c r="CI118" s="73"/>
      <c r="CJ118" s="73"/>
      <c r="CK118" s="73"/>
      <c r="CL118" s="73"/>
      <c r="CM118" s="73"/>
      <c r="CN118" s="73"/>
      <c r="CO118" s="73"/>
    </row>
    <row r="119" spans="1:93" ht="15" customHeight="1" x14ac:dyDescent="0.25">
      <c r="A119" s="464" t="s">
        <v>225</v>
      </c>
      <c r="B119" s="465" t="s">
        <v>386</v>
      </c>
      <c r="C119" s="465" t="s">
        <v>387</v>
      </c>
      <c r="D119" s="465" t="s">
        <v>387</v>
      </c>
      <c r="E119" s="465" t="s">
        <v>387</v>
      </c>
      <c r="F119" s="465" t="s">
        <v>387</v>
      </c>
      <c r="G119" s="465" t="s">
        <v>387</v>
      </c>
      <c r="H119" s="465" t="s">
        <v>387</v>
      </c>
      <c r="I119" s="465" t="s">
        <v>388</v>
      </c>
      <c r="J119" s="466" t="s">
        <v>389</v>
      </c>
      <c r="K119" s="465" t="s">
        <v>390</v>
      </c>
      <c r="L119" s="465" t="s">
        <v>390</v>
      </c>
      <c r="M119" s="465" t="s">
        <v>390</v>
      </c>
      <c r="N119" s="465" t="s">
        <v>390</v>
      </c>
      <c r="O119" s="465" t="s">
        <v>390</v>
      </c>
      <c r="P119" s="465" t="s">
        <v>390</v>
      </c>
      <c r="Q119" s="465" t="s">
        <v>390</v>
      </c>
      <c r="R119" s="465" t="s">
        <v>390</v>
      </c>
      <c r="S119" s="465" t="s">
        <v>390</v>
      </c>
      <c r="T119" s="465" t="s">
        <v>390</v>
      </c>
      <c r="U119" s="465" t="s">
        <v>390</v>
      </c>
      <c r="V119" s="465" t="s">
        <v>390</v>
      </c>
      <c r="W119" s="465" t="s">
        <v>390</v>
      </c>
      <c r="X119" s="465" t="s">
        <v>390</v>
      </c>
      <c r="Y119" s="467" t="s">
        <v>391</v>
      </c>
      <c r="Z119" s="467" t="s">
        <v>392</v>
      </c>
      <c r="AA119" s="465" t="s">
        <v>393</v>
      </c>
      <c r="AB119" s="467" t="s">
        <v>394</v>
      </c>
      <c r="AC119" s="468" t="s">
        <v>395</v>
      </c>
      <c r="AD119" s="469" t="s">
        <v>396</v>
      </c>
      <c r="AE119" s="468" t="s">
        <v>397</v>
      </c>
      <c r="AF119" s="470" t="s">
        <v>398</v>
      </c>
      <c r="AL119" s="74">
        <f>SUM(AL27:AL30)</f>
        <v>2</v>
      </c>
      <c r="AN119" s="18">
        <f>AN27</f>
        <v>0.16666666666666663</v>
      </c>
      <c r="AO119" s="75">
        <f>SUM(AO27:AO30)</f>
        <v>0</v>
      </c>
      <c r="AP119" s="74">
        <f>SUM(AP27:AP30)</f>
        <v>0.2857142857142857</v>
      </c>
      <c r="AQ119" s="76">
        <f>SUM(AQ27:AQ30)</f>
        <v>0</v>
      </c>
      <c r="AR119" s="74">
        <f>SUM(AR27:AR30)</f>
        <v>0</v>
      </c>
      <c r="AS119" s="77">
        <f>SUM(AS27:AS30)</f>
        <v>0</v>
      </c>
      <c r="AU119" s="18">
        <f>AU27</f>
        <v>0.16666666666666663</v>
      </c>
      <c r="AV119" s="75" t="e">
        <f t="shared" ref="AV119:BB119" si="142">IF(SUM(AV27:AV30)&gt;0, SUM(AV27:AV30), NA())</f>
        <v>#N/A</v>
      </c>
      <c r="AW119" s="74" t="e">
        <f t="shared" si="142"/>
        <v>#N/A</v>
      </c>
      <c r="AX119" s="76" t="e">
        <f t="shared" si="142"/>
        <v>#N/A</v>
      </c>
      <c r="AY119" s="74">
        <f t="shared" si="142"/>
        <v>1</v>
      </c>
      <c r="AZ119" s="76" t="e">
        <f t="shared" si="142"/>
        <v>#N/A</v>
      </c>
      <c r="BA119" s="74" t="e">
        <f t="shared" si="142"/>
        <v>#N/A</v>
      </c>
      <c r="BB119" s="77">
        <f t="shared" si="142"/>
        <v>1</v>
      </c>
      <c r="BD119" s="18">
        <f>BD27</f>
        <v>0.16666666666666663</v>
      </c>
      <c r="BE119" s="78" t="e">
        <f t="shared" ref="BE119:BK119" si="143">IF(SUM(CI27:CI30)&lt;=0, NA(), SUM(CI27:CI30)/AV119)</f>
        <v>#N/A</v>
      </c>
      <c r="BF119" s="79" t="e">
        <f t="shared" si="143"/>
        <v>#N/A</v>
      </c>
      <c r="BG119" s="73" t="e">
        <f t="shared" si="143"/>
        <v>#N/A</v>
      </c>
      <c r="BH119" s="79">
        <f t="shared" si="143"/>
        <v>20.5</v>
      </c>
      <c r="BI119" s="73" t="e">
        <f t="shared" si="143"/>
        <v>#N/A</v>
      </c>
      <c r="BJ119" s="79" t="e">
        <f t="shared" si="143"/>
        <v>#N/A</v>
      </c>
      <c r="BK119" s="80">
        <f t="shared" si="143"/>
        <v>19.2</v>
      </c>
      <c r="BM119" s="18">
        <f>BM27</f>
        <v>0.16666666666666663</v>
      </c>
      <c r="BN119" s="78" t="str">
        <f t="shared" ref="BN119:BT119" si="144">IFERROR(AVERAGE(BN27:BN30), "")</f>
        <v/>
      </c>
      <c r="BO119" s="79" t="str">
        <f t="shared" si="144"/>
        <v/>
      </c>
      <c r="BP119" s="73" t="str">
        <f t="shared" si="144"/>
        <v/>
      </c>
      <c r="BQ119" s="79" t="str">
        <f t="shared" si="144"/>
        <v/>
      </c>
      <c r="BR119" s="73" t="str">
        <f t="shared" si="144"/>
        <v/>
      </c>
      <c r="BS119" s="79" t="str">
        <f t="shared" si="144"/>
        <v/>
      </c>
      <c r="BT119" s="80" t="str">
        <f t="shared" si="144"/>
        <v/>
      </c>
      <c r="BV119" s="25"/>
      <c r="BW119" s="304" t="e">
        <f t="shared" si="131"/>
        <v>#N/A</v>
      </c>
      <c r="BX119" s="107">
        <f t="shared" si="138"/>
        <v>60</v>
      </c>
      <c r="CI119" s="73"/>
      <c r="CJ119" s="73"/>
      <c r="CK119" s="73"/>
      <c r="CL119" s="73"/>
      <c r="CM119" s="73"/>
      <c r="CN119" s="73"/>
      <c r="CO119" s="73"/>
    </row>
    <row r="120" spans="1:93" ht="15" customHeight="1" x14ac:dyDescent="0.25">
      <c r="A120" s="463" t="s">
        <v>20</v>
      </c>
      <c r="B120" s="471" t="s">
        <v>20</v>
      </c>
      <c r="C120" s="471" t="s">
        <v>21</v>
      </c>
      <c r="D120" s="471" t="s">
        <v>22</v>
      </c>
      <c r="E120" s="471" t="s">
        <v>23</v>
      </c>
      <c r="F120" s="471" t="s">
        <v>24</v>
      </c>
      <c r="G120" s="471" t="s">
        <v>25</v>
      </c>
      <c r="H120" s="471" t="s">
        <v>26</v>
      </c>
      <c r="I120" s="471" t="s">
        <v>20</v>
      </c>
      <c r="J120" s="463" t="s">
        <v>399</v>
      </c>
      <c r="K120" s="471" t="s">
        <v>400</v>
      </c>
      <c r="L120" s="471" t="s">
        <v>401</v>
      </c>
      <c r="M120" s="471" t="s">
        <v>402</v>
      </c>
      <c r="N120" s="471" t="s">
        <v>403</v>
      </c>
      <c r="O120" s="471" t="s">
        <v>404</v>
      </c>
      <c r="P120" s="471" t="s">
        <v>405</v>
      </c>
      <c r="Q120" s="471" t="s">
        <v>406</v>
      </c>
      <c r="R120" s="471" t="s">
        <v>407</v>
      </c>
      <c r="S120" s="471" t="s">
        <v>408</v>
      </c>
      <c r="T120" s="471" t="s">
        <v>409</v>
      </c>
      <c r="U120" s="471" t="s">
        <v>410</v>
      </c>
      <c r="V120" s="471" t="s">
        <v>411</v>
      </c>
      <c r="W120" s="471" t="s">
        <v>412</v>
      </c>
      <c r="X120" s="471" t="s">
        <v>413</v>
      </c>
      <c r="Y120" s="472" t="s">
        <v>20</v>
      </c>
      <c r="Z120" s="472" t="s">
        <v>414</v>
      </c>
      <c r="AA120" s="471" t="s">
        <v>410</v>
      </c>
      <c r="AB120" s="471" t="s">
        <v>410</v>
      </c>
      <c r="AC120" s="473" t="s">
        <v>419</v>
      </c>
      <c r="AD120" s="473" t="s">
        <v>419</v>
      </c>
      <c r="AE120" s="473" t="s">
        <v>420</v>
      </c>
      <c r="AF120" s="474" t="s">
        <v>420</v>
      </c>
      <c r="AL120" s="74">
        <f>SUM(AL31:AL34)</f>
        <v>0</v>
      </c>
      <c r="AN120" s="18">
        <f>AN31</f>
        <v>0.20833333333333326</v>
      </c>
      <c r="AO120" s="75">
        <f>SUM(AO31:AO34)</f>
        <v>0</v>
      </c>
      <c r="AP120" s="74">
        <f>SUM(AP31:AP34)</f>
        <v>0</v>
      </c>
      <c r="AQ120" s="76">
        <f>SUM(AQ31:AQ34)</f>
        <v>0</v>
      </c>
      <c r="AR120" s="74">
        <f>SUM(AR31:AR34)</f>
        <v>0</v>
      </c>
      <c r="AS120" s="77">
        <f>SUM(AS31:AS34)</f>
        <v>0</v>
      </c>
      <c r="AU120" s="18">
        <f>AU31</f>
        <v>0.20833333333333326</v>
      </c>
      <c r="AV120" s="75" t="e">
        <f t="shared" ref="AV120:BB120" si="145">IF(SUM(AV31:AV34)&gt;0, SUM(AV31:AV34), NA())</f>
        <v>#N/A</v>
      </c>
      <c r="AW120" s="74" t="e">
        <f t="shared" si="145"/>
        <v>#N/A</v>
      </c>
      <c r="AX120" s="76" t="e">
        <f t="shared" si="145"/>
        <v>#N/A</v>
      </c>
      <c r="AY120" s="74" t="e">
        <f t="shared" si="145"/>
        <v>#N/A</v>
      </c>
      <c r="AZ120" s="76" t="e">
        <f t="shared" si="145"/>
        <v>#N/A</v>
      </c>
      <c r="BA120" s="74" t="e">
        <f t="shared" si="145"/>
        <v>#N/A</v>
      </c>
      <c r="BB120" s="77" t="e">
        <f t="shared" si="145"/>
        <v>#N/A</v>
      </c>
      <c r="BD120" s="18">
        <f>BD31</f>
        <v>0.20833333333333326</v>
      </c>
      <c r="BE120" s="78" t="e">
        <f t="shared" ref="BE120:BK120" si="146">IF(SUM(CI31:CI34)&lt;=0, NA(), SUM(CI31:CI34)/AV120)</f>
        <v>#N/A</v>
      </c>
      <c r="BF120" s="79" t="e">
        <f t="shared" si="146"/>
        <v>#N/A</v>
      </c>
      <c r="BG120" s="73" t="e">
        <f t="shared" si="146"/>
        <v>#N/A</v>
      </c>
      <c r="BH120" s="79" t="e">
        <f t="shared" si="146"/>
        <v>#N/A</v>
      </c>
      <c r="BI120" s="73" t="e">
        <f t="shared" si="146"/>
        <v>#N/A</v>
      </c>
      <c r="BJ120" s="79" t="e">
        <f t="shared" si="146"/>
        <v>#N/A</v>
      </c>
      <c r="BK120" s="80" t="e">
        <f t="shared" si="146"/>
        <v>#N/A</v>
      </c>
      <c r="BM120" s="18">
        <f>BM31</f>
        <v>0.20833333333333326</v>
      </c>
      <c r="BN120" s="78" t="str">
        <f t="shared" ref="BN120:BT120" si="147">IFERROR(AVERAGE(BN31:BN34), "")</f>
        <v/>
      </c>
      <c r="BO120" s="79" t="str">
        <f t="shared" si="147"/>
        <v/>
      </c>
      <c r="BP120" s="73" t="str">
        <f t="shared" si="147"/>
        <v/>
      </c>
      <c r="BQ120" s="79" t="str">
        <f t="shared" si="147"/>
        <v/>
      </c>
      <c r="BR120" s="73" t="str">
        <f t="shared" si="147"/>
        <v/>
      </c>
      <c r="BS120" s="79" t="str">
        <f t="shared" si="147"/>
        <v/>
      </c>
      <c r="BT120" s="80" t="str">
        <f t="shared" si="147"/>
        <v/>
      </c>
      <c r="BV120" s="25"/>
      <c r="BW120" s="304" t="e">
        <f t="shared" si="131"/>
        <v>#N/A</v>
      </c>
      <c r="BX120" s="107">
        <f t="shared" si="138"/>
        <v>60</v>
      </c>
      <c r="CI120" s="73"/>
      <c r="CJ120" s="73"/>
      <c r="CK120" s="73"/>
      <c r="CL120" s="73"/>
      <c r="CM120" s="73"/>
      <c r="CN120" s="73"/>
      <c r="CO120" s="73"/>
    </row>
    <row r="121" spans="1:93" ht="15" customHeight="1" thickBot="1" x14ac:dyDescent="0.3">
      <c r="A121" s="463" t="s">
        <v>20</v>
      </c>
      <c r="B121" s="471" t="s">
        <v>20</v>
      </c>
      <c r="C121" s="475" t="s">
        <v>20</v>
      </c>
      <c r="D121" s="475" t="s">
        <v>20</v>
      </c>
      <c r="E121" s="475" t="s">
        <v>20</v>
      </c>
      <c r="F121" s="475" t="s">
        <v>20</v>
      </c>
      <c r="G121" s="475" t="s">
        <v>20</v>
      </c>
      <c r="H121" s="475" t="s">
        <v>20</v>
      </c>
      <c r="I121" s="475" t="s">
        <v>20</v>
      </c>
      <c r="J121" s="476" t="s">
        <v>20</v>
      </c>
      <c r="K121" s="471" t="s">
        <v>401</v>
      </c>
      <c r="L121" s="471" t="s">
        <v>402</v>
      </c>
      <c r="M121" s="471" t="s">
        <v>403</v>
      </c>
      <c r="N121" s="471" t="s">
        <v>404</v>
      </c>
      <c r="O121" s="471" t="s">
        <v>405</v>
      </c>
      <c r="P121" s="471" t="s">
        <v>406</v>
      </c>
      <c r="Q121" s="471" t="s">
        <v>407</v>
      </c>
      <c r="R121" s="471" t="s">
        <v>408</v>
      </c>
      <c r="S121" s="471" t="s">
        <v>409</v>
      </c>
      <c r="T121" s="471" t="s">
        <v>410</v>
      </c>
      <c r="U121" s="471" t="s">
        <v>411</v>
      </c>
      <c r="V121" s="471" t="s">
        <v>412</v>
      </c>
      <c r="W121" s="471" t="s">
        <v>413</v>
      </c>
      <c r="X121" s="471" t="s">
        <v>415</v>
      </c>
      <c r="Y121" s="472" t="s">
        <v>20</v>
      </c>
      <c r="Z121" s="472" t="s">
        <v>20</v>
      </c>
      <c r="AA121" s="471" t="s">
        <v>20</v>
      </c>
      <c r="AB121" s="472" t="s">
        <v>20</v>
      </c>
      <c r="AC121" s="473" t="s">
        <v>27</v>
      </c>
      <c r="AD121" s="477" t="s">
        <v>27</v>
      </c>
      <c r="AE121" s="473" t="s">
        <v>28</v>
      </c>
      <c r="AF121" s="478" t="s">
        <v>28</v>
      </c>
      <c r="AL121" s="74">
        <f>SUM(AL35:AL38)</f>
        <v>0</v>
      </c>
      <c r="AN121" s="18">
        <f>AN35</f>
        <v>0.24999999999999989</v>
      </c>
      <c r="AO121" s="75">
        <f>SUM(AO35:AO38)</f>
        <v>0</v>
      </c>
      <c r="AP121" s="74">
        <f>SUM(AP35:AP38)</f>
        <v>0</v>
      </c>
      <c r="AQ121" s="76">
        <f>SUM(AQ35:AQ38)</f>
        <v>0</v>
      </c>
      <c r="AR121" s="74">
        <f>SUM(AR35:AR38)</f>
        <v>0</v>
      </c>
      <c r="AS121" s="77">
        <f>SUM(AS35:AS38)</f>
        <v>0</v>
      </c>
      <c r="AU121" s="18">
        <f>AU35</f>
        <v>0.24999999999999989</v>
      </c>
      <c r="AV121" s="75" t="e">
        <f t="shared" ref="AV121:BB121" si="148">IF(SUM(AV35:AV38)&gt;0, SUM(AV35:AV38), NA())</f>
        <v>#N/A</v>
      </c>
      <c r="AW121" s="74" t="e">
        <f t="shared" si="148"/>
        <v>#N/A</v>
      </c>
      <c r="AX121" s="76" t="e">
        <f t="shared" si="148"/>
        <v>#N/A</v>
      </c>
      <c r="AY121" s="74" t="e">
        <f t="shared" si="148"/>
        <v>#N/A</v>
      </c>
      <c r="AZ121" s="76" t="e">
        <f t="shared" si="148"/>
        <v>#N/A</v>
      </c>
      <c r="BA121" s="74" t="e">
        <f t="shared" si="148"/>
        <v>#N/A</v>
      </c>
      <c r="BB121" s="77" t="e">
        <f t="shared" si="148"/>
        <v>#N/A</v>
      </c>
      <c r="BD121" s="18">
        <f>BD35</f>
        <v>0.24999999999999989</v>
      </c>
      <c r="BE121" s="78" t="e">
        <f t="shared" ref="BE121:BK121" si="149">IF(SUM(CI35:CI38)&lt;=0, NA(), SUM(CI35:CI38)/AV121)</f>
        <v>#N/A</v>
      </c>
      <c r="BF121" s="79" t="e">
        <f t="shared" si="149"/>
        <v>#N/A</v>
      </c>
      <c r="BG121" s="73" t="e">
        <f t="shared" si="149"/>
        <v>#N/A</v>
      </c>
      <c r="BH121" s="79" t="e">
        <f t="shared" si="149"/>
        <v>#N/A</v>
      </c>
      <c r="BI121" s="73" t="e">
        <f t="shared" si="149"/>
        <v>#N/A</v>
      </c>
      <c r="BJ121" s="79" t="e">
        <f t="shared" si="149"/>
        <v>#N/A</v>
      </c>
      <c r="BK121" s="80" t="e">
        <f t="shared" si="149"/>
        <v>#N/A</v>
      </c>
      <c r="BM121" s="18">
        <f>BM35</f>
        <v>0.24999999999999989</v>
      </c>
      <c r="BN121" s="78" t="str">
        <f t="shared" ref="BN121:BT121" si="150">IFERROR(AVERAGE(BN35:BN38), "")</f>
        <v/>
      </c>
      <c r="BO121" s="79" t="str">
        <f t="shared" si="150"/>
        <v/>
      </c>
      <c r="BP121" s="73" t="str">
        <f t="shared" si="150"/>
        <v/>
      </c>
      <c r="BQ121" s="79" t="str">
        <f t="shared" si="150"/>
        <v/>
      </c>
      <c r="BR121" s="73" t="str">
        <f t="shared" si="150"/>
        <v/>
      </c>
      <c r="BS121" s="79" t="str">
        <f t="shared" si="150"/>
        <v/>
      </c>
      <c r="BT121" s="80" t="str">
        <f t="shared" si="150"/>
        <v/>
      </c>
      <c r="BV121" s="25"/>
      <c r="BW121" s="304" t="e">
        <f t="shared" si="131"/>
        <v>#N/A</v>
      </c>
      <c r="BX121" s="107">
        <f t="shared" si="138"/>
        <v>60</v>
      </c>
      <c r="CI121" s="73"/>
      <c r="CJ121" s="73"/>
      <c r="CK121" s="73"/>
      <c r="CL121" s="73"/>
      <c r="CM121" s="73"/>
      <c r="CN121" s="73"/>
      <c r="CO121" s="73"/>
    </row>
    <row r="122" spans="1:93" ht="15" customHeight="1" thickBot="1" x14ac:dyDescent="0.3">
      <c r="A122" s="463" t="s">
        <v>29</v>
      </c>
      <c r="B122" s="480">
        <v>0</v>
      </c>
      <c r="C122" s="481">
        <v>0</v>
      </c>
      <c r="D122" s="482">
        <v>0</v>
      </c>
      <c r="E122" s="482">
        <v>0</v>
      </c>
      <c r="F122" s="482">
        <v>0</v>
      </c>
      <c r="G122" s="482">
        <v>0</v>
      </c>
      <c r="H122" s="482">
        <v>0</v>
      </c>
      <c r="I122" s="482" t="s">
        <v>20</v>
      </c>
      <c r="J122" s="483" t="s">
        <v>29</v>
      </c>
      <c r="K122" s="484">
        <v>0</v>
      </c>
      <c r="L122" s="485">
        <v>0</v>
      </c>
      <c r="M122" s="485">
        <v>0</v>
      </c>
      <c r="N122" s="485">
        <v>0</v>
      </c>
      <c r="O122" s="485">
        <v>0</v>
      </c>
      <c r="P122" s="485">
        <v>0</v>
      </c>
      <c r="Q122" s="485">
        <v>0</v>
      </c>
      <c r="R122" s="485">
        <v>0</v>
      </c>
      <c r="S122" s="485">
        <v>0</v>
      </c>
      <c r="T122" s="485">
        <v>0</v>
      </c>
      <c r="U122" s="485">
        <v>0</v>
      </c>
      <c r="V122" s="485">
        <v>0</v>
      </c>
      <c r="W122" s="485">
        <v>0</v>
      </c>
      <c r="X122" s="485">
        <v>0</v>
      </c>
      <c r="Y122" s="486" t="s">
        <v>418</v>
      </c>
      <c r="Z122" s="486" t="s">
        <v>418</v>
      </c>
      <c r="AA122" s="485">
        <v>0</v>
      </c>
      <c r="AB122" s="486">
        <v>0</v>
      </c>
      <c r="AC122" s="485">
        <v>0</v>
      </c>
      <c r="AD122" s="486">
        <v>0</v>
      </c>
      <c r="AE122" s="485">
        <v>0</v>
      </c>
      <c r="AF122" s="487">
        <v>0</v>
      </c>
      <c r="AL122" s="74">
        <f>SUM(AL39:AL42)</f>
        <v>5</v>
      </c>
      <c r="AN122" s="18">
        <f>AN39</f>
        <v>0.29166666666666663</v>
      </c>
      <c r="AO122" s="81">
        <f>SUM(AO39:AO42)</f>
        <v>0</v>
      </c>
      <c r="AP122" s="64">
        <f>SUM(AP39:AP42)</f>
        <v>1.7142857142857142</v>
      </c>
      <c r="AQ122" s="82">
        <f>SUM(AQ39:AQ42)</f>
        <v>0.2857142857142857</v>
      </c>
      <c r="AR122" s="64">
        <f>SUM(AR39:AR42)</f>
        <v>0</v>
      </c>
      <c r="AS122" s="83">
        <f>SUM(AS39:AS42)</f>
        <v>0</v>
      </c>
      <c r="AU122" s="18">
        <f>AU39</f>
        <v>0.29166666666666663</v>
      </c>
      <c r="AV122" s="81">
        <f t="shared" ref="AV122:BB122" si="151">IF(SUM(AV39:AV42)&gt;0, SUM(AV39:AV42), NA())</f>
        <v>3</v>
      </c>
      <c r="AW122" s="64">
        <f t="shared" si="151"/>
        <v>3</v>
      </c>
      <c r="AX122" s="82">
        <f t="shared" si="151"/>
        <v>2</v>
      </c>
      <c r="AY122" s="64">
        <f t="shared" si="151"/>
        <v>3</v>
      </c>
      <c r="AZ122" s="82" t="e">
        <f t="shared" si="151"/>
        <v>#N/A</v>
      </c>
      <c r="BA122" s="64">
        <f t="shared" si="151"/>
        <v>1</v>
      </c>
      <c r="BB122" s="83">
        <f t="shared" si="151"/>
        <v>2</v>
      </c>
      <c r="BD122" s="18">
        <f>BD39</f>
        <v>0.29166666666666663</v>
      </c>
      <c r="BE122" s="84">
        <f t="shared" ref="BE122:BK122" si="152">IF(SUM(CI39:CI42)&lt;=0, NA(), SUM(CI39:CI42)/AV122)</f>
        <v>19.900000000000002</v>
      </c>
      <c r="BF122" s="85">
        <f t="shared" si="152"/>
        <v>19.8</v>
      </c>
      <c r="BG122" s="86">
        <f t="shared" si="152"/>
        <v>24.1</v>
      </c>
      <c r="BH122" s="85">
        <f t="shared" si="152"/>
        <v>19.100000000000001</v>
      </c>
      <c r="BI122" s="86" t="e">
        <f t="shared" si="152"/>
        <v>#N/A</v>
      </c>
      <c r="BJ122" s="85">
        <f t="shared" si="152"/>
        <v>21.4</v>
      </c>
      <c r="BK122" s="87">
        <f t="shared" si="152"/>
        <v>21.45</v>
      </c>
      <c r="BM122" s="18">
        <f>BM39</f>
        <v>0.29166666666666663</v>
      </c>
      <c r="BN122" s="84" t="str">
        <f t="shared" ref="BN122:BT122" si="153">IFERROR(AVERAGE(BN39:BN42), "")</f>
        <v/>
      </c>
      <c r="BO122" s="85" t="str">
        <f t="shared" si="153"/>
        <v/>
      </c>
      <c r="BP122" s="86" t="str">
        <f t="shared" si="153"/>
        <v/>
      </c>
      <c r="BQ122" s="85" t="str">
        <f t="shared" si="153"/>
        <v/>
      </c>
      <c r="BR122" s="86" t="str">
        <f t="shared" si="153"/>
        <v/>
      </c>
      <c r="BS122" s="85" t="str">
        <f t="shared" si="153"/>
        <v/>
      </c>
      <c r="BT122" s="87" t="str">
        <f t="shared" si="153"/>
        <v/>
      </c>
      <c r="BV122" s="25"/>
      <c r="BW122" s="304" t="e">
        <f t="shared" si="131"/>
        <v>#N/A</v>
      </c>
      <c r="BX122" s="107">
        <f t="shared" si="138"/>
        <v>60</v>
      </c>
      <c r="CI122" s="73"/>
      <c r="CJ122" s="73"/>
      <c r="CK122" s="73"/>
      <c r="CL122" s="73"/>
      <c r="CM122" s="73"/>
      <c r="CN122" s="73"/>
      <c r="CO122" s="73"/>
    </row>
    <row r="123" spans="1:93" ht="15" customHeight="1" x14ac:dyDescent="0.25">
      <c r="A123" s="463" t="s">
        <v>30</v>
      </c>
      <c r="B123" s="488">
        <v>0</v>
      </c>
      <c r="C123" s="482">
        <v>0</v>
      </c>
      <c r="D123" s="482">
        <v>0</v>
      </c>
      <c r="E123" s="482">
        <v>0</v>
      </c>
      <c r="F123" s="482">
        <v>0</v>
      </c>
      <c r="G123" s="482">
        <v>0</v>
      </c>
      <c r="H123" s="482">
        <v>0</v>
      </c>
      <c r="I123" s="482" t="s">
        <v>20</v>
      </c>
      <c r="J123" s="479" t="s">
        <v>30</v>
      </c>
      <c r="K123" s="489">
        <v>0</v>
      </c>
      <c r="L123" s="482">
        <v>0</v>
      </c>
      <c r="M123" s="482">
        <v>0</v>
      </c>
      <c r="N123" s="482">
        <v>0</v>
      </c>
      <c r="O123" s="482">
        <v>0</v>
      </c>
      <c r="P123" s="482">
        <v>0</v>
      </c>
      <c r="Q123" s="482">
        <v>0</v>
      </c>
      <c r="R123" s="482">
        <v>0</v>
      </c>
      <c r="S123" s="482">
        <v>0</v>
      </c>
      <c r="T123" s="482">
        <v>0</v>
      </c>
      <c r="U123" s="482">
        <v>0</v>
      </c>
      <c r="V123" s="482">
        <v>0</v>
      </c>
      <c r="W123" s="482">
        <v>0</v>
      </c>
      <c r="X123" s="482">
        <v>0</v>
      </c>
      <c r="Y123" s="490" t="s">
        <v>418</v>
      </c>
      <c r="Z123" s="490" t="s">
        <v>418</v>
      </c>
      <c r="AA123" s="482">
        <v>0</v>
      </c>
      <c r="AB123" s="490">
        <v>0</v>
      </c>
      <c r="AC123" s="482">
        <v>0</v>
      </c>
      <c r="AD123" s="490">
        <v>0</v>
      </c>
      <c r="AE123" s="482">
        <v>0</v>
      </c>
      <c r="AF123" s="491">
        <v>0</v>
      </c>
      <c r="AL123" s="74">
        <f>SUM(AL43:AL46)</f>
        <v>2</v>
      </c>
      <c r="AN123" s="18">
        <f>AN43</f>
        <v>0.33333333333333337</v>
      </c>
      <c r="AO123" s="75">
        <f>SUM(AO43:AO46)</f>
        <v>0</v>
      </c>
      <c r="AP123" s="74">
        <f>SUM(AP43:AP46)</f>
        <v>2.2857142857142856</v>
      </c>
      <c r="AQ123" s="76">
        <f>SUM(AQ43:AQ46)</f>
        <v>0</v>
      </c>
      <c r="AR123" s="74">
        <f>SUM(AR43:AR46)</f>
        <v>0</v>
      </c>
      <c r="AS123" s="77">
        <f>SUM(AS43:AS46)</f>
        <v>0</v>
      </c>
      <c r="AU123" s="18">
        <f>AU43</f>
        <v>0.33333333333333337</v>
      </c>
      <c r="AV123" s="75">
        <f t="shared" ref="AV123:BB123" si="154">IF(SUM(AV43:AV46)&gt;0, SUM(AV43:AV46), NA())</f>
        <v>2</v>
      </c>
      <c r="AW123" s="74">
        <f t="shared" si="154"/>
        <v>2</v>
      </c>
      <c r="AX123" s="76">
        <f t="shared" si="154"/>
        <v>4</v>
      </c>
      <c r="AY123" s="74">
        <f t="shared" si="154"/>
        <v>3</v>
      </c>
      <c r="AZ123" s="76">
        <f t="shared" si="154"/>
        <v>1</v>
      </c>
      <c r="BA123" s="74">
        <f t="shared" si="154"/>
        <v>1</v>
      </c>
      <c r="BB123" s="77">
        <f t="shared" si="154"/>
        <v>3</v>
      </c>
      <c r="BD123" s="18">
        <f>BD43</f>
        <v>0.33333333333333337</v>
      </c>
      <c r="BE123" s="78">
        <f t="shared" ref="BE123:BK123" si="155">IF(SUM(CI43:CI46)&lt;=0, NA(), SUM(CI43:CI46)/AV123)</f>
        <v>18.399999999999999</v>
      </c>
      <c r="BF123" s="79">
        <f t="shared" si="155"/>
        <v>14.100000000000001</v>
      </c>
      <c r="BG123" s="73">
        <f t="shared" si="155"/>
        <v>18.100000000000001</v>
      </c>
      <c r="BH123" s="79">
        <f t="shared" si="155"/>
        <v>18.400000000000002</v>
      </c>
      <c r="BI123" s="73">
        <f t="shared" si="155"/>
        <v>19</v>
      </c>
      <c r="BJ123" s="79">
        <f t="shared" si="155"/>
        <v>19.5</v>
      </c>
      <c r="BK123" s="80">
        <f t="shared" si="155"/>
        <v>15.833333333333334</v>
      </c>
      <c r="BM123" s="18">
        <f>BM43</f>
        <v>0.33333333333333337</v>
      </c>
      <c r="BN123" s="78" t="str">
        <f t="shared" ref="BN123:BT123" si="156">IFERROR(AVERAGE(BN43:BN46), "")</f>
        <v/>
      </c>
      <c r="BO123" s="79" t="str">
        <f t="shared" si="156"/>
        <v/>
      </c>
      <c r="BP123" s="73" t="str">
        <f t="shared" si="156"/>
        <v/>
      </c>
      <c r="BQ123" s="79" t="str">
        <f t="shared" si="156"/>
        <v/>
      </c>
      <c r="BR123" s="73" t="str">
        <f t="shared" si="156"/>
        <v/>
      </c>
      <c r="BS123" s="79" t="str">
        <f t="shared" si="156"/>
        <v/>
      </c>
      <c r="BT123" s="80" t="str">
        <f t="shared" si="156"/>
        <v/>
      </c>
      <c r="BV123" s="25"/>
      <c r="BW123" s="304" t="e">
        <f t="shared" si="131"/>
        <v>#N/A</v>
      </c>
      <c r="BX123" s="107">
        <f t="shared" si="138"/>
        <v>60</v>
      </c>
      <c r="CI123" s="73"/>
      <c r="CJ123" s="73"/>
      <c r="CK123" s="73"/>
      <c r="CL123" s="73"/>
      <c r="CM123" s="73"/>
      <c r="CN123" s="73"/>
      <c r="CO123" s="73"/>
    </row>
    <row r="124" spans="1:93" ht="15" customHeight="1" x14ac:dyDescent="0.25">
      <c r="A124" s="463" t="s">
        <v>32</v>
      </c>
      <c r="B124" s="482">
        <v>0</v>
      </c>
      <c r="C124" s="482">
        <v>0</v>
      </c>
      <c r="D124" s="482">
        <v>0</v>
      </c>
      <c r="E124" s="482">
        <v>0</v>
      </c>
      <c r="F124" s="482">
        <v>0</v>
      </c>
      <c r="G124" s="482">
        <v>0</v>
      </c>
      <c r="H124" s="482">
        <v>0</v>
      </c>
      <c r="I124" s="482" t="s">
        <v>20</v>
      </c>
      <c r="J124" s="479" t="s">
        <v>32</v>
      </c>
      <c r="K124" s="489">
        <v>0</v>
      </c>
      <c r="L124" s="482">
        <v>0</v>
      </c>
      <c r="M124" s="482">
        <v>0</v>
      </c>
      <c r="N124" s="482">
        <v>0</v>
      </c>
      <c r="O124" s="482">
        <v>0</v>
      </c>
      <c r="P124" s="482">
        <v>0</v>
      </c>
      <c r="Q124" s="482">
        <v>0</v>
      </c>
      <c r="R124" s="482">
        <v>0</v>
      </c>
      <c r="S124" s="482">
        <v>0</v>
      </c>
      <c r="T124" s="482">
        <v>0</v>
      </c>
      <c r="U124" s="482">
        <v>0</v>
      </c>
      <c r="V124" s="482">
        <v>0</v>
      </c>
      <c r="W124" s="482">
        <v>0</v>
      </c>
      <c r="X124" s="482">
        <v>0</v>
      </c>
      <c r="Y124" s="490" t="s">
        <v>418</v>
      </c>
      <c r="Z124" s="490" t="s">
        <v>418</v>
      </c>
      <c r="AA124" s="482">
        <v>0</v>
      </c>
      <c r="AB124" s="490">
        <v>0</v>
      </c>
      <c r="AC124" s="482">
        <v>0</v>
      </c>
      <c r="AD124" s="490">
        <v>0</v>
      </c>
      <c r="AE124" s="482">
        <v>0</v>
      </c>
      <c r="AF124" s="491">
        <v>0</v>
      </c>
      <c r="AL124" s="74">
        <f>SUM(AL47:AL50)</f>
        <v>4</v>
      </c>
      <c r="AN124" s="18">
        <f>AN47</f>
        <v>0.37500000000000011</v>
      </c>
      <c r="AO124" s="75">
        <f>SUM(AO47:AO50)</f>
        <v>0.2857142857142857</v>
      </c>
      <c r="AP124" s="74">
        <f>SUM(AP47:AP50)</f>
        <v>2.7142857142857144</v>
      </c>
      <c r="AQ124" s="76">
        <f>SUM(AQ47:AQ50)</f>
        <v>0.42857142857142855</v>
      </c>
      <c r="AR124" s="74">
        <f>SUM(AR47:AR50)</f>
        <v>0</v>
      </c>
      <c r="AS124" s="77">
        <f>SUM(AS47:AS50)</f>
        <v>0</v>
      </c>
      <c r="AU124" s="18">
        <f>AU47</f>
        <v>0.37500000000000011</v>
      </c>
      <c r="AV124" s="75">
        <f t="shared" ref="AV124:BB124" si="157">IF(SUM(AV47:AV50)&gt;0, SUM(AV47:AV50), NA())</f>
        <v>4</v>
      </c>
      <c r="AW124" s="74">
        <f t="shared" si="157"/>
        <v>4</v>
      </c>
      <c r="AX124" s="76">
        <f t="shared" si="157"/>
        <v>3</v>
      </c>
      <c r="AY124" s="74">
        <f t="shared" si="157"/>
        <v>5</v>
      </c>
      <c r="AZ124" s="76">
        <f t="shared" si="157"/>
        <v>7</v>
      </c>
      <c r="BA124" s="74">
        <f t="shared" si="157"/>
        <v>1</v>
      </c>
      <c r="BB124" s="77" t="e">
        <f t="shared" si="157"/>
        <v>#N/A</v>
      </c>
      <c r="BD124" s="18">
        <f>BD47</f>
        <v>0.37500000000000011</v>
      </c>
      <c r="BE124" s="78">
        <f t="shared" ref="BE124:BK124" si="158">IF(SUM(CI47:CI50)&lt;=0, NA(), SUM(CI47:CI50)/AV124)</f>
        <v>10.824999999999999</v>
      </c>
      <c r="BF124" s="79">
        <f t="shared" si="158"/>
        <v>18.850000000000001</v>
      </c>
      <c r="BG124" s="73">
        <f t="shared" si="158"/>
        <v>17.866666666666664</v>
      </c>
      <c r="BH124" s="79">
        <f t="shared" si="158"/>
        <v>15.580000000000002</v>
      </c>
      <c r="BI124" s="73">
        <f t="shared" si="158"/>
        <v>16.557142857142857</v>
      </c>
      <c r="BJ124" s="79">
        <f t="shared" si="158"/>
        <v>15</v>
      </c>
      <c r="BK124" s="80" t="e">
        <f t="shared" si="158"/>
        <v>#N/A</v>
      </c>
      <c r="BM124" s="18">
        <f>BM47</f>
        <v>0.37500000000000011</v>
      </c>
      <c r="BN124" s="78" t="str">
        <f t="shared" ref="BN124:BT124" si="159">IFERROR(AVERAGE(BN47:BN50), "")</f>
        <v/>
      </c>
      <c r="BO124" s="79" t="str">
        <f t="shared" si="159"/>
        <v/>
      </c>
      <c r="BP124" s="73" t="str">
        <f t="shared" si="159"/>
        <v/>
      </c>
      <c r="BQ124" s="79" t="str">
        <f t="shared" si="159"/>
        <v/>
      </c>
      <c r="BR124" s="73" t="str">
        <f t="shared" si="159"/>
        <v/>
      </c>
      <c r="BS124" s="79" t="str">
        <f t="shared" si="159"/>
        <v/>
      </c>
      <c r="BT124" s="80" t="str">
        <f t="shared" si="159"/>
        <v/>
      </c>
      <c r="BV124" s="25"/>
      <c r="BW124" s="304" t="e">
        <f t="shared" si="131"/>
        <v>#N/A</v>
      </c>
      <c r="BX124" s="107">
        <f t="shared" si="138"/>
        <v>60</v>
      </c>
      <c r="CI124" s="73"/>
      <c r="CJ124" s="73"/>
      <c r="CK124" s="73"/>
      <c r="CL124" s="73"/>
      <c r="CM124" s="73"/>
      <c r="CN124" s="73"/>
      <c r="CO124" s="73"/>
    </row>
    <row r="125" spans="1:93" ht="15" customHeight="1" x14ac:dyDescent="0.25">
      <c r="A125" s="463" t="s">
        <v>34</v>
      </c>
      <c r="B125" s="482">
        <v>0</v>
      </c>
      <c r="C125" s="482">
        <v>0</v>
      </c>
      <c r="D125" s="482">
        <v>0</v>
      </c>
      <c r="E125" s="482">
        <v>0</v>
      </c>
      <c r="F125" s="482">
        <v>0</v>
      </c>
      <c r="G125" s="482">
        <v>0</v>
      </c>
      <c r="H125" s="482">
        <v>0</v>
      </c>
      <c r="I125" s="482" t="s">
        <v>20</v>
      </c>
      <c r="J125" s="479" t="s">
        <v>34</v>
      </c>
      <c r="K125" s="489">
        <v>0</v>
      </c>
      <c r="L125" s="482">
        <v>0</v>
      </c>
      <c r="M125" s="482">
        <v>0</v>
      </c>
      <c r="N125" s="482">
        <v>0</v>
      </c>
      <c r="O125" s="482">
        <v>0</v>
      </c>
      <c r="P125" s="482">
        <v>0</v>
      </c>
      <c r="Q125" s="482">
        <v>0</v>
      </c>
      <c r="R125" s="482">
        <v>0</v>
      </c>
      <c r="S125" s="482">
        <v>0</v>
      </c>
      <c r="T125" s="482">
        <v>0</v>
      </c>
      <c r="U125" s="482">
        <v>0</v>
      </c>
      <c r="V125" s="482">
        <v>0</v>
      </c>
      <c r="W125" s="482">
        <v>0</v>
      </c>
      <c r="X125" s="482">
        <v>0</v>
      </c>
      <c r="Y125" s="490" t="s">
        <v>418</v>
      </c>
      <c r="Z125" s="490" t="s">
        <v>418</v>
      </c>
      <c r="AA125" s="482">
        <v>0</v>
      </c>
      <c r="AB125" s="490">
        <v>0</v>
      </c>
      <c r="AC125" s="482">
        <v>0</v>
      </c>
      <c r="AD125" s="490">
        <v>0</v>
      </c>
      <c r="AE125" s="482">
        <v>0</v>
      </c>
      <c r="AF125" s="491">
        <v>0</v>
      </c>
      <c r="AL125" s="74">
        <f>SUM(AL51:AL54)</f>
        <v>2</v>
      </c>
      <c r="AN125" s="18">
        <f>AN51</f>
        <v>0.41666666666666685</v>
      </c>
      <c r="AO125" s="75">
        <f>SUM(AO51:AO54)</f>
        <v>0.14285714285714285</v>
      </c>
      <c r="AP125" s="74">
        <f>SUM(AP51:AP54)</f>
        <v>3.5714285714285712</v>
      </c>
      <c r="AQ125" s="76">
        <f>SUM(AQ51:AQ54)</f>
        <v>0</v>
      </c>
      <c r="AR125" s="74">
        <f>SUM(AR51:AR54)</f>
        <v>0</v>
      </c>
      <c r="AS125" s="77">
        <f>SUM(AS51:AS54)</f>
        <v>0</v>
      </c>
      <c r="AU125" s="18">
        <f>AU51</f>
        <v>0.41666666666666685</v>
      </c>
      <c r="AV125" s="75">
        <f t="shared" ref="AV125:BB125" si="160">IF(SUM(AV51:AV54)&gt;0, SUM(AV51:AV54), NA())</f>
        <v>6</v>
      </c>
      <c r="AW125" s="74">
        <f t="shared" si="160"/>
        <v>5</v>
      </c>
      <c r="AX125" s="76">
        <f t="shared" si="160"/>
        <v>6</v>
      </c>
      <c r="AY125" s="74">
        <f t="shared" si="160"/>
        <v>3</v>
      </c>
      <c r="AZ125" s="76">
        <f t="shared" si="160"/>
        <v>2</v>
      </c>
      <c r="BA125" s="74">
        <f t="shared" si="160"/>
        <v>1</v>
      </c>
      <c r="BB125" s="77">
        <f t="shared" si="160"/>
        <v>3</v>
      </c>
      <c r="BD125" s="18">
        <f>BD51</f>
        <v>0.41666666666666685</v>
      </c>
      <c r="BE125" s="78">
        <f t="shared" ref="BE125:BK125" si="161">IF(SUM(CI51:CI54)&lt;=0, NA(), SUM(CI51:CI54)/AV125)</f>
        <v>14.049999999999999</v>
      </c>
      <c r="BF125" s="79">
        <f t="shared" si="161"/>
        <v>16.22</v>
      </c>
      <c r="BG125" s="73">
        <f t="shared" si="161"/>
        <v>13.433333333333332</v>
      </c>
      <c r="BH125" s="79">
        <f t="shared" si="161"/>
        <v>13.033333333333331</v>
      </c>
      <c r="BI125" s="73">
        <f t="shared" si="161"/>
        <v>12.75</v>
      </c>
      <c r="BJ125" s="79">
        <f t="shared" si="161"/>
        <v>18.8</v>
      </c>
      <c r="BK125" s="80">
        <f t="shared" si="161"/>
        <v>15.5</v>
      </c>
      <c r="BM125" s="18">
        <f>BM51</f>
        <v>0.41666666666666685</v>
      </c>
      <c r="BN125" s="78" t="str">
        <f t="shared" ref="BN125:BT125" si="162">IFERROR(AVERAGE(BN51:BN54), "")</f>
        <v/>
      </c>
      <c r="BO125" s="79" t="str">
        <f t="shared" si="162"/>
        <v/>
      </c>
      <c r="BP125" s="73" t="str">
        <f t="shared" si="162"/>
        <v/>
      </c>
      <c r="BQ125" s="79" t="str">
        <f t="shared" si="162"/>
        <v/>
      </c>
      <c r="BR125" s="73" t="str">
        <f t="shared" si="162"/>
        <v/>
      </c>
      <c r="BS125" s="79" t="str">
        <f t="shared" si="162"/>
        <v/>
      </c>
      <c r="BT125" s="80" t="str">
        <f t="shared" si="162"/>
        <v/>
      </c>
      <c r="BV125" s="25"/>
      <c r="BW125" s="304" t="e">
        <f t="shared" si="131"/>
        <v>#N/A</v>
      </c>
      <c r="BX125" s="107">
        <f t="shared" si="138"/>
        <v>60</v>
      </c>
      <c r="CI125" s="73"/>
      <c r="CJ125" s="73"/>
      <c r="CK125" s="73"/>
      <c r="CL125" s="73"/>
      <c r="CM125" s="73"/>
      <c r="CN125" s="73"/>
      <c r="CO125" s="73"/>
    </row>
    <row r="126" spans="1:93" ht="15" customHeight="1" x14ac:dyDescent="0.25">
      <c r="A126" s="463" t="s">
        <v>31</v>
      </c>
      <c r="B126" s="482">
        <v>0</v>
      </c>
      <c r="C126" s="482">
        <v>0</v>
      </c>
      <c r="D126" s="482">
        <v>0</v>
      </c>
      <c r="E126" s="482">
        <v>0</v>
      </c>
      <c r="F126" s="482">
        <v>0</v>
      </c>
      <c r="G126" s="482">
        <v>0</v>
      </c>
      <c r="H126" s="482">
        <v>0</v>
      </c>
      <c r="I126" s="482" t="s">
        <v>20</v>
      </c>
      <c r="J126" s="479" t="s">
        <v>31</v>
      </c>
      <c r="K126" s="489">
        <v>0</v>
      </c>
      <c r="L126" s="482">
        <v>0</v>
      </c>
      <c r="M126" s="482">
        <v>0</v>
      </c>
      <c r="N126" s="482">
        <v>0</v>
      </c>
      <c r="O126" s="482">
        <v>0</v>
      </c>
      <c r="P126" s="482">
        <v>0</v>
      </c>
      <c r="Q126" s="482">
        <v>0</v>
      </c>
      <c r="R126" s="482">
        <v>0</v>
      </c>
      <c r="S126" s="482">
        <v>0</v>
      </c>
      <c r="T126" s="482">
        <v>0</v>
      </c>
      <c r="U126" s="482">
        <v>0</v>
      </c>
      <c r="V126" s="482">
        <v>0</v>
      </c>
      <c r="W126" s="482">
        <v>0</v>
      </c>
      <c r="X126" s="482">
        <v>0</v>
      </c>
      <c r="Y126" s="490" t="s">
        <v>418</v>
      </c>
      <c r="Z126" s="490" t="s">
        <v>418</v>
      </c>
      <c r="AA126" s="482">
        <v>0</v>
      </c>
      <c r="AB126" s="490">
        <v>0</v>
      </c>
      <c r="AC126" s="482">
        <v>0</v>
      </c>
      <c r="AD126" s="490">
        <v>0</v>
      </c>
      <c r="AE126" s="482">
        <v>0</v>
      </c>
      <c r="AF126" s="491">
        <v>0</v>
      </c>
      <c r="AL126" s="74">
        <f>SUM(AL55:AL58)</f>
        <v>3</v>
      </c>
      <c r="AN126" s="18">
        <f>AN55</f>
        <v>0.45833333333333359</v>
      </c>
      <c r="AO126" s="75">
        <f>SUM(AO55:AO58)</f>
        <v>0</v>
      </c>
      <c r="AP126" s="74">
        <f>SUM(AP55:AP58)</f>
        <v>4.1428571428571432</v>
      </c>
      <c r="AQ126" s="76">
        <f>SUM(AQ55:AQ58)</f>
        <v>0.14285714285714285</v>
      </c>
      <c r="AR126" s="74">
        <f>SUM(AR55:AR58)</f>
        <v>0</v>
      </c>
      <c r="AS126" s="77">
        <f>SUM(AS55:AS58)</f>
        <v>0</v>
      </c>
      <c r="AU126" s="18">
        <f>AU55</f>
        <v>0.45833333333333359</v>
      </c>
      <c r="AV126" s="75">
        <f t="shared" ref="AV126:BB126" si="163">IF(SUM(AV55:AV58)&gt;0, SUM(AV55:AV58), NA())</f>
        <v>3</v>
      </c>
      <c r="AW126" s="74">
        <f t="shared" si="163"/>
        <v>3</v>
      </c>
      <c r="AX126" s="76">
        <f t="shared" si="163"/>
        <v>5</v>
      </c>
      <c r="AY126" s="74">
        <f t="shared" si="163"/>
        <v>7</v>
      </c>
      <c r="AZ126" s="76">
        <f t="shared" si="163"/>
        <v>5</v>
      </c>
      <c r="BA126" s="74">
        <f t="shared" si="163"/>
        <v>1</v>
      </c>
      <c r="BB126" s="77">
        <f t="shared" si="163"/>
        <v>6</v>
      </c>
      <c r="BD126" s="18">
        <f>BD55</f>
        <v>0.45833333333333359</v>
      </c>
      <c r="BE126" s="78">
        <f t="shared" ref="BE126:BK126" si="164">IF(SUM(CI55:CI58)&lt;=0, NA(), SUM(CI55:CI58)/AV126)</f>
        <v>14.866666666666667</v>
      </c>
      <c r="BF126" s="79">
        <f t="shared" si="164"/>
        <v>15.899999999999999</v>
      </c>
      <c r="BG126" s="73">
        <f t="shared" si="164"/>
        <v>15.86</v>
      </c>
      <c r="BH126" s="79">
        <f t="shared" si="164"/>
        <v>19.157142857142855</v>
      </c>
      <c r="BI126" s="73">
        <f t="shared" si="164"/>
        <v>16.96</v>
      </c>
      <c r="BJ126" s="79">
        <f t="shared" si="164"/>
        <v>21.1</v>
      </c>
      <c r="BK126" s="80">
        <f t="shared" si="164"/>
        <v>15.916666666666666</v>
      </c>
      <c r="BM126" s="18">
        <f>BM55</f>
        <v>0.45833333333333359</v>
      </c>
      <c r="BN126" s="78" t="str">
        <f t="shared" ref="BN126:BT126" si="165">IFERROR(AVERAGE(BN55:BN58), "")</f>
        <v/>
      </c>
      <c r="BO126" s="79" t="str">
        <f t="shared" si="165"/>
        <v/>
      </c>
      <c r="BP126" s="73" t="str">
        <f t="shared" si="165"/>
        <v/>
      </c>
      <c r="BQ126" s="79" t="str">
        <f t="shared" si="165"/>
        <v/>
      </c>
      <c r="BR126" s="73" t="str">
        <f t="shared" si="165"/>
        <v/>
      </c>
      <c r="BS126" s="79" t="str">
        <f t="shared" si="165"/>
        <v/>
      </c>
      <c r="BT126" s="80" t="str">
        <f t="shared" si="165"/>
        <v/>
      </c>
      <c r="BV126" s="25"/>
      <c r="BW126" s="304" t="e">
        <f t="shared" si="131"/>
        <v>#N/A</v>
      </c>
      <c r="BX126" s="107">
        <f t="shared" si="138"/>
        <v>60</v>
      </c>
      <c r="CI126" s="73"/>
      <c r="CJ126" s="73"/>
      <c r="CK126" s="73"/>
      <c r="CL126" s="73"/>
      <c r="CM126" s="73"/>
      <c r="CN126" s="73"/>
      <c r="CO126" s="73"/>
    </row>
    <row r="127" spans="1:93" ht="15" customHeight="1" x14ac:dyDescent="0.25">
      <c r="A127" s="463" t="s">
        <v>37</v>
      </c>
      <c r="B127" s="482">
        <v>0</v>
      </c>
      <c r="C127" s="482">
        <v>0</v>
      </c>
      <c r="D127" s="482">
        <v>0</v>
      </c>
      <c r="E127" s="482">
        <v>0</v>
      </c>
      <c r="F127" s="482">
        <v>0</v>
      </c>
      <c r="G127" s="482">
        <v>0</v>
      </c>
      <c r="H127" s="482">
        <v>0</v>
      </c>
      <c r="I127" s="482" t="s">
        <v>20</v>
      </c>
      <c r="J127" s="479" t="s">
        <v>37</v>
      </c>
      <c r="K127" s="489">
        <v>0</v>
      </c>
      <c r="L127" s="482">
        <v>0</v>
      </c>
      <c r="M127" s="482">
        <v>0</v>
      </c>
      <c r="N127" s="482">
        <v>0</v>
      </c>
      <c r="O127" s="482">
        <v>0</v>
      </c>
      <c r="P127" s="482">
        <v>0</v>
      </c>
      <c r="Q127" s="482">
        <v>0</v>
      </c>
      <c r="R127" s="482">
        <v>0</v>
      </c>
      <c r="S127" s="482">
        <v>0</v>
      </c>
      <c r="T127" s="482">
        <v>0</v>
      </c>
      <c r="U127" s="482">
        <v>0</v>
      </c>
      <c r="V127" s="482">
        <v>0</v>
      </c>
      <c r="W127" s="482">
        <v>0</v>
      </c>
      <c r="X127" s="482">
        <v>0</v>
      </c>
      <c r="Y127" s="490" t="s">
        <v>418</v>
      </c>
      <c r="Z127" s="490" t="s">
        <v>418</v>
      </c>
      <c r="AA127" s="482">
        <v>0</v>
      </c>
      <c r="AB127" s="490">
        <v>0</v>
      </c>
      <c r="AC127" s="482">
        <v>0</v>
      </c>
      <c r="AD127" s="490">
        <v>0</v>
      </c>
      <c r="AE127" s="482">
        <v>0</v>
      </c>
      <c r="AF127" s="491">
        <v>0</v>
      </c>
      <c r="AL127" s="74">
        <f>SUM(AL59:AL62)</f>
        <v>2</v>
      </c>
      <c r="AN127" s="18">
        <f>AN59</f>
        <v>0.50000000000000033</v>
      </c>
      <c r="AO127" s="75">
        <f>SUM(AO59:AO62)</f>
        <v>0.2857142857142857</v>
      </c>
      <c r="AP127" s="74">
        <f>SUM(AP59:AP62)</f>
        <v>6.7142857142857135</v>
      </c>
      <c r="AQ127" s="76">
        <f>SUM(AQ59:AQ62)</f>
        <v>0.5714285714285714</v>
      </c>
      <c r="AR127" s="74">
        <f>SUM(AR59:AR62)</f>
        <v>0</v>
      </c>
      <c r="AS127" s="77">
        <f>SUM(AS59:AS62)</f>
        <v>0</v>
      </c>
      <c r="AU127" s="18">
        <f>AU59</f>
        <v>0.50000000000000033</v>
      </c>
      <c r="AV127" s="75">
        <f t="shared" ref="AV127:BB127" si="166">IF(SUM(AV59:AV62)&gt;0, SUM(AV59:AV62), NA())</f>
        <v>9</v>
      </c>
      <c r="AW127" s="74">
        <f t="shared" si="166"/>
        <v>4</v>
      </c>
      <c r="AX127" s="76">
        <f t="shared" si="166"/>
        <v>7</v>
      </c>
      <c r="AY127" s="74">
        <f t="shared" si="166"/>
        <v>9</v>
      </c>
      <c r="AZ127" s="76">
        <f t="shared" si="166"/>
        <v>9</v>
      </c>
      <c r="BA127" s="74">
        <f t="shared" si="166"/>
        <v>8</v>
      </c>
      <c r="BB127" s="77">
        <f t="shared" si="166"/>
        <v>7</v>
      </c>
      <c r="BD127" s="18">
        <f>BD59</f>
        <v>0.50000000000000033</v>
      </c>
      <c r="BE127" s="78">
        <f t="shared" ref="BE127:BK127" si="167">IF(SUM(CI59:CI62)&lt;=0, NA(), SUM(CI59:CI62)/AV127)</f>
        <v>16.311111111111114</v>
      </c>
      <c r="BF127" s="79">
        <f t="shared" si="167"/>
        <v>16.850000000000001</v>
      </c>
      <c r="BG127" s="73">
        <f t="shared" si="167"/>
        <v>16.385714285714286</v>
      </c>
      <c r="BH127" s="79">
        <f t="shared" si="167"/>
        <v>16.655555555555555</v>
      </c>
      <c r="BI127" s="73">
        <f t="shared" si="167"/>
        <v>14.566666666666666</v>
      </c>
      <c r="BJ127" s="79">
        <f t="shared" si="167"/>
        <v>14.7875</v>
      </c>
      <c r="BK127" s="80">
        <f t="shared" si="167"/>
        <v>16.771428571428572</v>
      </c>
      <c r="BM127" s="18">
        <f>BM59</f>
        <v>0.50000000000000033</v>
      </c>
      <c r="BN127" s="78" t="str">
        <f t="shared" ref="BN127:BT127" si="168">IFERROR(AVERAGE(BN59:BN62), "")</f>
        <v/>
      </c>
      <c r="BO127" s="79" t="str">
        <f t="shared" si="168"/>
        <v/>
      </c>
      <c r="BP127" s="73" t="str">
        <f t="shared" si="168"/>
        <v/>
      </c>
      <c r="BQ127" s="79" t="str">
        <f t="shared" si="168"/>
        <v/>
      </c>
      <c r="BR127" s="73" t="str">
        <f t="shared" si="168"/>
        <v/>
      </c>
      <c r="BS127" s="79" t="str">
        <f t="shared" si="168"/>
        <v/>
      </c>
      <c r="BT127" s="80" t="str">
        <f t="shared" si="168"/>
        <v/>
      </c>
      <c r="BV127" s="25"/>
      <c r="BW127" s="304" t="e">
        <f t="shared" si="131"/>
        <v>#N/A</v>
      </c>
      <c r="BX127" s="107">
        <f t="shared" si="138"/>
        <v>60</v>
      </c>
      <c r="CI127" s="73"/>
      <c r="CJ127" s="73"/>
      <c r="CK127" s="73"/>
      <c r="CL127" s="73"/>
      <c r="CM127" s="73"/>
      <c r="CN127" s="73"/>
      <c r="CO127" s="73"/>
    </row>
    <row r="128" spans="1:93" ht="15" customHeight="1" x14ac:dyDescent="0.25">
      <c r="A128" s="463" t="s">
        <v>39</v>
      </c>
      <c r="B128" s="482">
        <v>0</v>
      </c>
      <c r="C128" s="482">
        <v>0</v>
      </c>
      <c r="D128" s="482">
        <v>0</v>
      </c>
      <c r="E128" s="482">
        <v>0</v>
      </c>
      <c r="F128" s="482">
        <v>0</v>
      </c>
      <c r="G128" s="482">
        <v>0</v>
      </c>
      <c r="H128" s="482">
        <v>0</v>
      </c>
      <c r="I128" s="482" t="s">
        <v>20</v>
      </c>
      <c r="J128" s="479" t="s">
        <v>39</v>
      </c>
      <c r="K128" s="489">
        <v>0</v>
      </c>
      <c r="L128" s="482">
        <v>0</v>
      </c>
      <c r="M128" s="482">
        <v>0</v>
      </c>
      <c r="N128" s="482">
        <v>0</v>
      </c>
      <c r="O128" s="482">
        <v>0</v>
      </c>
      <c r="P128" s="482">
        <v>0</v>
      </c>
      <c r="Q128" s="482">
        <v>0</v>
      </c>
      <c r="R128" s="482">
        <v>0</v>
      </c>
      <c r="S128" s="482">
        <v>0</v>
      </c>
      <c r="T128" s="482">
        <v>0</v>
      </c>
      <c r="U128" s="482">
        <v>0</v>
      </c>
      <c r="V128" s="482">
        <v>0</v>
      </c>
      <c r="W128" s="482">
        <v>0</v>
      </c>
      <c r="X128" s="482">
        <v>0</v>
      </c>
      <c r="Y128" s="490" t="s">
        <v>418</v>
      </c>
      <c r="Z128" s="490" t="s">
        <v>418</v>
      </c>
      <c r="AA128" s="482">
        <v>0</v>
      </c>
      <c r="AB128" s="490">
        <v>0</v>
      </c>
      <c r="AC128" s="482">
        <v>0</v>
      </c>
      <c r="AD128" s="490">
        <v>0</v>
      </c>
      <c r="AE128" s="482">
        <v>0</v>
      </c>
      <c r="AF128" s="491">
        <v>0</v>
      </c>
      <c r="AL128" s="74">
        <f>SUM(AL63:AL66)</f>
        <v>1</v>
      </c>
      <c r="AN128" s="18">
        <f>AN63</f>
        <v>0.54166666666666685</v>
      </c>
      <c r="AO128" s="75">
        <f>SUM(AO63:AO66)</f>
        <v>0.14285714285714285</v>
      </c>
      <c r="AP128" s="74">
        <f>SUM(AP63:AP66)</f>
        <v>4.8571428571428577</v>
      </c>
      <c r="AQ128" s="76">
        <f>SUM(AQ63:AQ66)</f>
        <v>0.5714285714285714</v>
      </c>
      <c r="AR128" s="74">
        <f>SUM(AR63:AR66)</f>
        <v>0</v>
      </c>
      <c r="AS128" s="77">
        <f>SUM(AS63:AS66)</f>
        <v>0.14285714285714285</v>
      </c>
      <c r="AU128" s="18">
        <f>AU63</f>
        <v>0.54166666666666685</v>
      </c>
      <c r="AV128" s="75">
        <f t="shared" ref="AV128:BB128" si="169">IF(SUM(AV63:AV66)&gt;0, SUM(AV63:AV66), NA())</f>
        <v>6</v>
      </c>
      <c r="AW128" s="74">
        <f t="shared" si="169"/>
        <v>6</v>
      </c>
      <c r="AX128" s="76">
        <f t="shared" si="169"/>
        <v>5</v>
      </c>
      <c r="AY128" s="74">
        <f t="shared" si="169"/>
        <v>2</v>
      </c>
      <c r="AZ128" s="76">
        <f t="shared" si="169"/>
        <v>10</v>
      </c>
      <c r="BA128" s="74">
        <f t="shared" si="169"/>
        <v>5</v>
      </c>
      <c r="BB128" s="77">
        <f t="shared" si="169"/>
        <v>6</v>
      </c>
      <c r="BD128" s="18">
        <f>BD63</f>
        <v>0.54166666666666685</v>
      </c>
      <c r="BE128" s="78">
        <f t="shared" ref="BE128:BK128" si="170">IF(SUM(CI63:CI66)&lt;=0, NA(), SUM(CI63:CI66)/AV128)</f>
        <v>18.433333333333334</v>
      </c>
      <c r="BF128" s="79">
        <f t="shared" si="170"/>
        <v>18.733333333333334</v>
      </c>
      <c r="BG128" s="73">
        <f t="shared" si="170"/>
        <v>17</v>
      </c>
      <c r="BH128" s="79">
        <f t="shared" si="170"/>
        <v>11.5</v>
      </c>
      <c r="BI128" s="73">
        <f t="shared" si="170"/>
        <v>15.64</v>
      </c>
      <c r="BJ128" s="79">
        <f t="shared" si="170"/>
        <v>16.080000000000002</v>
      </c>
      <c r="BK128" s="80">
        <f t="shared" si="170"/>
        <v>17.966666666666669</v>
      </c>
      <c r="BM128" s="18">
        <f>BM63</f>
        <v>0.54166666666666685</v>
      </c>
      <c r="BN128" s="78" t="str">
        <f t="shared" ref="BN128:BT128" si="171">IFERROR(AVERAGE(BN63:BN66), "")</f>
        <v/>
      </c>
      <c r="BO128" s="79" t="str">
        <f t="shared" si="171"/>
        <v/>
      </c>
      <c r="BP128" s="73" t="str">
        <f t="shared" si="171"/>
        <v/>
      </c>
      <c r="BQ128" s="79" t="str">
        <f t="shared" si="171"/>
        <v/>
      </c>
      <c r="BR128" s="73" t="str">
        <f t="shared" si="171"/>
        <v/>
      </c>
      <c r="BS128" s="79" t="str">
        <f t="shared" si="171"/>
        <v/>
      </c>
      <c r="BT128" s="80" t="str">
        <f t="shared" si="171"/>
        <v/>
      </c>
      <c r="BV128" s="25"/>
      <c r="BW128" s="304" t="e">
        <f t="shared" si="131"/>
        <v>#N/A</v>
      </c>
      <c r="BX128" s="107">
        <f t="shared" si="138"/>
        <v>60</v>
      </c>
      <c r="CI128" s="73"/>
      <c r="CJ128" s="73"/>
      <c r="CK128" s="73"/>
      <c r="CL128" s="73"/>
      <c r="CM128" s="73"/>
      <c r="CN128" s="73"/>
      <c r="CO128" s="73"/>
    </row>
    <row r="129" spans="1:93" ht="15" customHeight="1" x14ac:dyDescent="0.25">
      <c r="A129" s="463" t="s">
        <v>41</v>
      </c>
      <c r="B129" s="482">
        <v>0</v>
      </c>
      <c r="C129" s="482">
        <v>0</v>
      </c>
      <c r="D129" s="482">
        <v>0</v>
      </c>
      <c r="E129" s="482">
        <v>0</v>
      </c>
      <c r="F129" s="482">
        <v>0</v>
      </c>
      <c r="G129" s="482">
        <v>0</v>
      </c>
      <c r="H129" s="482">
        <v>0</v>
      </c>
      <c r="I129" s="482" t="s">
        <v>20</v>
      </c>
      <c r="J129" s="479" t="s">
        <v>41</v>
      </c>
      <c r="K129" s="489">
        <v>0</v>
      </c>
      <c r="L129" s="482">
        <v>0</v>
      </c>
      <c r="M129" s="482">
        <v>0</v>
      </c>
      <c r="N129" s="482">
        <v>0</v>
      </c>
      <c r="O129" s="482">
        <v>0</v>
      </c>
      <c r="P129" s="482">
        <v>0</v>
      </c>
      <c r="Q129" s="482">
        <v>0</v>
      </c>
      <c r="R129" s="482">
        <v>0</v>
      </c>
      <c r="S129" s="482">
        <v>0</v>
      </c>
      <c r="T129" s="482">
        <v>0</v>
      </c>
      <c r="U129" s="482">
        <v>0</v>
      </c>
      <c r="V129" s="482">
        <v>0</v>
      </c>
      <c r="W129" s="482">
        <v>0</v>
      </c>
      <c r="X129" s="482">
        <v>0</v>
      </c>
      <c r="Y129" s="490" t="s">
        <v>418</v>
      </c>
      <c r="Z129" s="490" t="s">
        <v>418</v>
      </c>
      <c r="AA129" s="482">
        <v>0</v>
      </c>
      <c r="AB129" s="490">
        <v>0</v>
      </c>
      <c r="AC129" s="482">
        <v>0</v>
      </c>
      <c r="AD129" s="490">
        <v>0</v>
      </c>
      <c r="AE129" s="482">
        <v>0</v>
      </c>
      <c r="AF129" s="491">
        <v>0</v>
      </c>
      <c r="AL129" s="74">
        <f>SUM(AL67:AL70)</f>
        <v>7</v>
      </c>
      <c r="AN129" s="18">
        <f>AN67</f>
        <v>0.58333333333333337</v>
      </c>
      <c r="AO129" s="75">
        <f>SUM(AO67:AO70)</f>
        <v>0.2857142857142857</v>
      </c>
      <c r="AP129" s="74">
        <f>SUM(AP67:AP70)</f>
        <v>5.7142857142857144</v>
      </c>
      <c r="AQ129" s="76">
        <f>SUM(AQ67:AQ70)</f>
        <v>0.14285714285714285</v>
      </c>
      <c r="AR129" s="74">
        <f>SUM(AR67:AR70)</f>
        <v>0</v>
      </c>
      <c r="AS129" s="77">
        <f>SUM(AS67:AS70)</f>
        <v>0</v>
      </c>
      <c r="AU129" s="18">
        <f>AU67</f>
        <v>0.58333333333333337</v>
      </c>
      <c r="AV129" s="75">
        <f t="shared" ref="AV129:BB129" si="172">IF(SUM(AV67:AV70)&gt;0, SUM(AV67:AV70), NA())</f>
        <v>5</v>
      </c>
      <c r="AW129" s="74">
        <f t="shared" si="172"/>
        <v>7</v>
      </c>
      <c r="AX129" s="76">
        <f t="shared" si="172"/>
        <v>5</v>
      </c>
      <c r="AY129" s="74">
        <f t="shared" si="172"/>
        <v>11</v>
      </c>
      <c r="AZ129" s="76">
        <f t="shared" si="172"/>
        <v>7</v>
      </c>
      <c r="BA129" s="74">
        <f t="shared" si="172"/>
        <v>4</v>
      </c>
      <c r="BB129" s="77">
        <f t="shared" si="172"/>
        <v>4</v>
      </c>
      <c r="BD129" s="18">
        <f>BD67</f>
        <v>0.58333333333333337</v>
      </c>
      <c r="BE129" s="78">
        <f t="shared" ref="BE129:BK129" si="173">IF(SUM(CI67:CI70)&lt;=0, NA(), SUM(CI67:CI70)/AV129)</f>
        <v>18.759999999999998</v>
      </c>
      <c r="BF129" s="79">
        <f t="shared" si="173"/>
        <v>15.985714285714286</v>
      </c>
      <c r="BG129" s="73">
        <f t="shared" si="173"/>
        <v>16.78</v>
      </c>
      <c r="BH129" s="79">
        <f t="shared" si="173"/>
        <v>18.290909090909089</v>
      </c>
      <c r="BI129" s="73">
        <f t="shared" si="173"/>
        <v>16.171428571428574</v>
      </c>
      <c r="BJ129" s="79">
        <f t="shared" si="173"/>
        <v>16.7</v>
      </c>
      <c r="BK129" s="80">
        <f t="shared" si="173"/>
        <v>14.075000000000001</v>
      </c>
      <c r="BM129" s="18">
        <f>BM67</f>
        <v>0.58333333333333337</v>
      </c>
      <c r="BN129" s="78" t="str">
        <f t="shared" ref="BN129:BT129" si="174">IFERROR(AVERAGE(BN67:BN70), "")</f>
        <v/>
      </c>
      <c r="BO129" s="79" t="str">
        <f t="shared" si="174"/>
        <v/>
      </c>
      <c r="BP129" s="73" t="str">
        <f t="shared" si="174"/>
        <v/>
      </c>
      <c r="BQ129" s="79" t="str">
        <f t="shared" si="174"/>
        <v/>
      </c>
      <c r="BR129" s="73" t="str">
        <f t="shared" si="174"/>
        <v/>
      </c>
      <c r="BS129" s="79" t="str">
        <f t="shared" si="174"/>
        <v/>
      </c>
      <c r="BT129" s="80" t="str">
        <f t="shared" si="174"/>
        <v/>
      </c>
      <c r="BV129" s="25"/>
      <c r="BW129" s="304" t="e">
        <f t="shared" si="131"/>
        <v>#N/A</v>
      </c>
      <c r="BX129" s="107">
        <f t="shared" si="138"/>
        <v>60</v>
      </c>
      <c r="CI129" s="73"/>
      <c r="CJ129" s="73"/>
      <c r="CK129" s="73"/>
      <c r="CL129" s="73"/>
      <c r="CM129" s="73"/>
      <c r="CN129" s="73"/>
      <c r="CO129" s="73"/>
    </row>
    <row r="130" spans="1:93" ht="15" customHeight="1" x14ac:dyDescent="0.25">
      <c r="A130" s="463" t="s">
        <v>33</v>
      </c>
      <c r="B130" s="482">
        <v>0</v>
      </c>
      <c r="C130" s="482">
        <v>0</v>
      </c>
      <c r="D130" s="482">
        <v>0</v>
      </c>
      <c r="E130" s="482">
        <v>0</v>
      </c>
      <c r="F130" s="482">
        <v>0</v>
      </c>
      <c r="G130" s="482">
        <v>0</v>
      </c>
      <c r="H130" s="482">
        <v>0</v>
      </c>
      <c r="I130" s="482" t="s">
        <v>20</v>
      </c>
      <c r="J130" s="479" t="s">
        <v>33</v>
      </c>
      <c r="K130" s="489">
        <v>0</v>
      </c>
      <c r="L130" s="482">
        <v>0</v>
      </c>
      <c r="M130" s="482">
        <v>0</v>
      </c>
      <c r="N130" s="482">
        <v>0</v>
      </c>
      <c r="O130" s="482">
        <v>0</v>
      </c>
      <c r="P130" s="482">
        <v>0</v>
      </c>
      <c r="Q130" s="482">
        <v>0</v>
      </c>
      <c r="R130" s="482">
        <v>0</v>
      </c>
      <c r="S130" s="482">
        <v>0</v>
      </c>
      <c r="T130" s="482">
        <v>0</v>
      </c>
      <c r="U130" s="482">
        <v>0</v>
      </c>
      <c r="V130" s="482">
        <v>0</v>
      </c>
      <c r="W130" s="482">
        <v>0</v>
      </c>
      <c r="X130" s="482">
        <v>0</v>
      </c>
      <c r="Y130" s="490" t="s">
        <v>418</v>
      </c>
      <c r="Z130" s="490" t="s">
        <v>418</v>
      </c>
      <c r="AA130" s="482">
        <v>0</v>
      </c>
      <c r="AB130" s="490">
        <v>0</v>
      </c>
      <c r="AC130" s="482">
        <v>0</v>
      </c>
      <c r="AD130" s="490">
        <v>0</v>
      </c>
      <c r="AE130" s="482">
        <v>0</v>
      </c>
      <c r="AF130" s="491">
        <v>0</v>
      </c>
      <c r="AL130" s="74">
        <f>SUM(AL71:AL74)</f>
        <v>6</v>
      </c>
      <c r="AN130" s="18">
        <f>AN71</f>
        <v>0.62499999999999989</v>
      </c>
      <c r="AO130" s="75">
        <f>SUM(AO71:AO74)</f>
        <v>0</v>
      </c>
      <c r="AP130" s="74">
        <f>SUM(AP71:AP74)</f>
        <v>3.8571428571428568</v>
      </c>
      <c r="AQ130" s="76">
        <f>SUM(AQ71:AQ74)</f>
        <v>0.42857142857142855</v>
      </c>
      <c r="AR130" s="74">
        <f>SUM(AR71:AR74)</f>
        <v>0</v>
      </c>
      <c r="AS130" s="77">
        <f>SUM(AS71:AS74)</f>
        <v>0</v>
      </c>
      <c r="AU130" s="18">
        <f>AU71</f>
        <v>0.62499999999999989</v>
      </c>
      <c r="AV130" s="75">
        <f t="shared" ref="AV130:BB130" si="175">IF(SUM(AV71:AV74)&gt;0, SUM(AV71:AV74), NA())</f>
        <v>6</v>
      </c>
      <c r="AW130" s="74">
        <f t="shared" si="175"/>
        <v>3</v>
      </c>
      <c r="AX130" s="76">
        <f t="shared" si="175"/>
        <v>5</v>
      </c>
      <c r="AY130" s="74">
        <f t="shared" si="175"/>
        <v>5</v>
      </c>
      <c r="AZ130" s="76">
        <f t="shared" si="175"/>
        <v>5</v>
      </c>
      <c r="BA130" s="74">
        <f t="shared" si="175"/>
        <v>1</v>
      </c>
      <c r="BB130" s="77">
        <f t="shared" si="175"/>
        <v>5</v>
      </c>
      <c r="BD130" s="18">
        <f>BD71</f>
        <v>0.62499999999999989</v>
      </c>
      <c r="BE130" s="78">
        <f t="shared" ref="BE130:BK130" si="176">IF(SUM(CI71:CI74)&lt;=0, NA(), SUM(CI71:CI74)/AV130)</f>
        <v>15.116666666666667</v>
      </c>
      <c r="BF130" s="79">
        <f t="shared" si="176"/>
        <v>13.299999999999999</v>
      </c>
      <c r="BG130" s="73">
        <f t="shared" si="176"/>
        <v>15.719999999999999</v>
      </c>
      <c r="BH130" s="79">
        <f t="shared" si="176"/>
        <v>15.959999999999999</v>
      </c>
      <c r="BI130" s="73">
        <f t="shared" si="176"/>
        <v>17.3</v>
      </c>
      <c r="BJ130" s="79">
        <f t="shared" si="176"/>
        <v>19.7</v>
      </c>
      <c r="BK130" s="80">
        <f t="shared" si="176"/>
        <v>13.52</v>
      </c>
      <c r="BM130" s="18">
        <f>BM71</f>
        <v>0.62499999999999989</v>
      </c>
      <c r="BN130" s="78" t="str">
        <f t="shared" ref="BN130:BT130" si="177">IFERROR(AVERAGE(BN71:BN74), "")</f>
        <v/>
      </c>
      <c r="BO130" s="79" t="str">
        <f t="shared" si="177"/>
        <v/>
      </c>
      <c r="BP130" s="73" t="str">
        <f t="shared" si="177"/>
        <v/>
      </c>
      <c r="BQ130" s="79" t="str">
        <f t="shared" si="177"/>
        <v/>
      </c>
      <c r="BR130" s="73" t="str">
        <f t="shared" si="177"/>
        <v/>
      </c>
      <c r="BS130" s="79" t="str">
        <f t="shared" si="177"/>
        <v/>
      </c>
      <c r="BT130" s="80" t="str">
        <f t="shared" si="177"/>
        <v/>
      </c>
      <c r="BV130" s="25"/>
      <c r="BW130" s="304" t="e">
        <f t="shared" si="131"/>
        <v>#N/A</v>
      </c>
      <c r="BX130" s="107">
        <f t="shared" si="138"/>
        <v>60</v>
      </c>
      <c r="CI130" s="73"/>
      <c r="CJ130" s="73"/>
      <c r="CK130" s="73"/>
      <c r="CL130" s="73"/>
      <c r="CM130" s="73"/>
      <c r="CN130" s="73"/>
      <c r="CO130" s="73"/>
    </row>
    <row r="131" spans="1:93" ht="15" customHeight="1" x14ac:dyDescent="0.25">
      <c r="A131" s="463" t="s">
        <v>44</v>
      </c>
      <c r="B131" s="482">
        <v>0</v>
      </c>
      <c r="C131" s="482">
        <v>0</v>
      </c>
      <c r="D131" s="482">
        <v>0</v>
      </c>
      <c r="E131" s="482">
        <v>0</v>
      </c>
      <c r="F131" s="482">
        <v>0</v>
      </c>
      <c r="G131" s="482">
        <v>0</v>
      </c>
      <c r="H131" s="482">
        <v>0</v>
      </c>
      <c r="I131" s="482" t="s">
        <v>20</v>
      </c>
      <c r="J131" s="479" t="s">
        <v>44</v>
      </c>
      <c r="K131" s="489">
        <v>0</v>
      </c>
      <c r="L131" s="482">
        <v>0</v>
      </c>
      <c r="M131" s="482">
        <v>0</v>
      </c>
      <c r="N131" s="482">
        <v>0</v>
      </c>
      <c r="O131" s="482">
        <v>0</v>
      </c>
      <c r="P131" s="482">
        <v>0</v>
      </c>
      <c r="Q131" s="482">
        <v>0</v>
      </c>
      <c r="R131" s="482">
        <v>0</v>
      </c>
      <c r="S131" s="482">
        <v>0</v>
      </c>
      <c r="T131" s="482">
        <v>0</v>
      </c>
      <c r="U131" s="482">
        <v>0</v>
      </c>
      <c r="V131" s="482">
        <v>0</v>
      </c>
      <c r="W131" s="482">
        <v>0</v>
      </c>
      <c r="X131" s="482">
        <v>0</v>
      </c>
      <c r="Y131" s="490" t="s">
        <v>418</v>
      </c>
      <c r="Z131" s="490" t="s">
        <v>418</v>
      </c>
      <c r="AA131" s="482">
        <v>0</v>
      </c>
      <c r="AB131" s="490">
        <v>0</v>
      </c>
      <c r="AC131" s="482">
        <v>0</v>
      </c>
      <c r="AD131" s="490">
        <v>0</v>
      </c>
      <c r="AE131" s="482">
        <v>0</v>
      </c>
      <c r="AF131" s="491">
        <v>0</v>
      </c>
      <c r="AL131" s="74">
        <f>SUM(AL75:AL78)</f>
        <v>7</v>
      </c>
      <c r="AN131" s="18">
        <f>AN75</f>
        <v>0.66666666666666641</v>
      </c>
      <c r="AO131" s="75">
        <f>SUM(AO75:AO78)</f>
        <v>0.14285714285714285</v>
      </c>
      <c r="AP131" s="74">
        <f>SUM(AP75:AP78)</f>
        <v>4.7142857142857144</v>
      </c>
      <c r="AQ131" s="76">
        <f>SUM(AQ75:AQ78)</f>
        <v>0.14285714285714285</v>
      </c>
      <c r="AR131" s="74">
        <f>SUM(AR75:AR78)</f>
        <v>0</v>
      </c>
      <c r="AS131" s="77">
        <f>SUM(AS75:AS78)</f>
        <v>0</v>
      </c>
      <c r="AU131" s="18">
        <f>AU75</f>
        <v>0.66666666666666641</v>
      </c>
      <c r="AV131" s="75">
        <f t="shared" ref="AV131:BB131" si="178">IF(SUM(AV75:AV78)&gt;0, SUM(AV75:AV78), NA())</f>
        <v>2</v>
      </c>
      <c r="AW131" s="74">
        <f t="shared" si="178"/>
        <v>9</v>
      </c>
      <c r="AX131" s="76">
        <f t="shared" si="178"/>
        <v>1</v>
      </c>
      <c r="AY131" s="74">
        <f t="shared" si="178"/>
        <v>11</v>
      </c>
      <c r="AZ131" s="76">
        <f t="shared" si="178"/>
        <v>3</v>
      </c>
      <c r="BA131" s="74">
        <f t="shared" si="178"/>
        <v>6</v>
      </c>
      <c r="BB131" s="77">
        <f t="shared" si="178"/>
        <v>3</v>
      </c>
      <c r="BD131" s="18">
        <f>BD75</f>
        <v>0.66666666666666641</v>
      </c>
      <c r="BE131" s="78">
        <f t="shared" ref="BE131:BK131" si="179">IF(SUM(CI75:CI78)&lt;=0, NA(), SUM(CI75:CI78)/AV131)</f>
        <v>10.95</v>
      </c>
      <c r="BF131" s="79">
        <f t="shared" si="179"/>
        <v>16.588888888888889</v>
      </c>
      <c r="BG131" s="73">
        <f t="shared" si="179"/>
        <v>18.5</v>
      </c>
      <c r="BH131" s="79">
        <f t="shared" si="179"/>
        <v>16.436363636363637</v>
      </c>
      <c r="BI131" s="73">
        <f t="shared" si="179"/>
        <v>14.433333333333332</v>
      </c>
      <c r="BJ131" s="79">
        <f t="shared" si="179"/>
        <v>19.05</v>
      </c>
      <c r="BK131" s="80">
        <f t="shared" si="179"/>
        <v>16.900000000000002</v>
      </c>
      <c r="BM131" s="18">
        <f>BM75</f>
        <v>0.66666666666666641</v>
      </c>
      <c r="BN131" s="78" t="str">
        <f t="shared" ref="BN131:BT131" si="180">IFERROR(AVERAGE(BN75:BN78), "")</f>
        <v/>
      </c>
      <c r="BO131" s="79" t="str">
        <f t="shared" si="180"/>
        <v/>
      </c>
      <c r="BP131" s="73" t="str">
        <f t="shared" si="180"/>
        <v/>
      </c>
      <c r="BQ131" s="79" t="str">
        <f t="shared" si="180"/>
        <v/>
      </c>
      <c r="BR131" s="73" t="str">
        <f t="shared" si="180"/>
        <v/>
      </c>
      <c r="BS131" s="79" t="str">
        <f t="shared" si="180"/>
        <v/>
      </c>
      <c r="BT131" s="80" t="str">
        <f t="shared" si="180"/>
        <v/>
      </c>
      <c r="BV131" s="25"/>
      <c r="BW131" s="304" t="e">
        <f t="shared" si="131"/>
        <v>#N/A</v>
      </c>
      <c r="BX131" s="107">
        <f t="shared" si="138"/>
        <v>60</v>
      </c>
      <c r="CI131" s="73"/>
      <c r="CJ131" s="73"/>
      <c r="CK131" s="73"/>
      <c r="CL131" s="73"/>
      <c r="CM131" s="73"/>
      <c r="CN131" s="73"/>
      <c r="CO131" s="73"/>
    </row>
    <row r="132" spans="1:93" ht="15" customHeight="1" x14ac:dyDescent="0.25">
      <c r="A132" s="463" t="s">
        <v>46</v>
      </c>
      <c r="B132" s="482">
        <v>0</v>
      </c>
      <c r="C132" s="482">
        <v>0</v>
      </c>
      <c r="D132" s="482">
        <v>0</v>
      </c>
      <c r="E132" s="482">
        <v>0</v>
      </c>
      <c r="F132" s="482">
        <v>0</v>
      </c>
      <c r="G132" s="482">
        <v>0</v>
      </c>
      <c r="H132" s="482">
        <v>0</v>
      </c>
      <c r="I132" s="482" t="s">
        <v>20</v>
      </c>
      <c r="J132" s="479" t="s">
        <v>46</v>
      </c>
      <c r="K132" s="489">
        <v>0</v>
      </c>
      <c r="L132" s="482">
        <v>0</v>
      </c>
      <c r="M132" s="482">
        <v>0</v>
      </c>
      <c r="N132" s="482">
        <v>0</v>
      </c>
      <c r="O132" s="482">
        <v>0</v>
      </c>
      <c r="P132" s="482">
        <v>0</v>
      </c>
      <c r="Q132" s="482">
        <v>0</v>
      </c>
      <c r="R132" s="482">
        <v>0</v>
      </c>
      <c r="S132" s="482">
        <v>0</v>
      </c>
      <c r="T132" s="482">
        <v>0</v>
      </c>
      <c r="U132" s="482">
        <v>0</v>
      </c>
      <c r="V132" s="482">
        <v>0</v>
      </c>
      <c r="W132" s="482">
        <v>0</v>
      </c>
      <c r="X132" s="482">
        <v>0</v>
      </c>
      <c r="Y132" s="490" t="s">
        <v>418</v>
      </c>
      <c r="Z132" s="490" t="s">
        <v>418</v>
      </c>
      <c r="AA132" s="482">
        <v>0</v>
      </c>
      <c r="AB132" s="490">
        <v>0</v>
      </c>
      <c r="AC132" s="482">
        <v>0</v>
      </c>
      <c r="AD132" s="490">
        <v>0</v>
      </c>
      <c r="AE132" s="482">
        <v>0</v>
      </c>
      <c r="AF132" s="491">
        <v>0</v>
      </c>
      <c r="AL132" s="74">
        <f>SUM(AL79:AL82)</f>
        <v>11</v>
      </c>
      <c r="AN132" s="18">
        <f>AN79</f>
        <v>0.70833333333333293</v>
      </c>
      <c r="AO132" s="75">
        <f>SUM(AO79:AO82)</f>
        <v>0</v>
      </c>
      <c r="AP132" s="74">
        <f>SUM(AP79:AP82)</f>
        <v>5.5714285714285712</v>
      </c>
      <c r="AQ132" s="76">
        <f>SUM(AQ79:AQ82)</f>
        <v>0</v>
      </c>
      <c r="AR132" s="74">
        <f>SUM(AR79:AR82)</f>
        <v>0</v>
      </c>
      <c r="AS132" s="77">
        <f>SUM(AS79:AS82)</f>
        <v>0</v>
      </c>
      <c r="AU132" s="18">
        <f>AU79</f>
        <v>0.70833333333333293</v>
      </c>
      <c r="AV132" s="75">
        <f t="shared" ref="AV132:BB132" si="181">IF(SUM(AV79:AV82)&gt;0, SUM(AV79:AV82), NA())</f>
        <v>7</v>
      </c>
      <c r="AW132" s="74">
        <f t="shared" si="181"/>
        <v>8</v>
      </c>
      <c r="AX132" s="76">
        <f t="shared" si="181"/>
        <v>6</v>
      </c>
      <c r="AY132" s="74">
        <f t="shared" si="181"/>
        <v>5</v>
      </c>
      <c r="AZ132" s="76">
        <f t="shared" si="181"/>
        <v>5</v>
      </c>
      <c r="BA132" s="74">
        <f t="shared" si="181"/>
        <v>2</v>
      </c>
      <c r="BB132" s="77">
        <f t="shared" si="181"/>
        <v>6</v>
      </c>
      <c r="BD132" s="18">
        <f>BD79</f>
        <v>0.70833333333333293</v>
      </c>
      <c r="BE132" s="78">
        <f t="shared" ref="BE132:BK132" si="182">IF(SUM(CI79:CI82)&lt;=0, NA(), SUM(CI79:CI82)/AV132)</f>
        <v>17.057142857142857</v>
      </c>
      <c r="BF132" s="79">
        <f t="shared" si="182"/>
        <v>16.824999999999999</v>
      </c>
      <c r="BG132" s="73">
        <f t="shared" si="182"/>
        <v>19.166666666666668</v>
      </c>
      <c r="BH132" s="79">
        <f t="shared" si="182"/>
        <v>20.16</v>
      </c>
      <c r="BI132" s="73">
        <f t="shared" si="182"/>
        <v>19.779999999999998</v>
      </c>
      <c r="BJ132" s="79">
        <f t="shared" si="182"/>
        <v>18.7</v>
      </c>
      <c r="BK132" s="80">
        <f t="shared" si="182"/>
        <v>18.75</v>
      </c>
      <c r="BM132" s="18">
        <f>BM79</f>
        <v>0.70833333333333293</v>
      </c>
      <c r="BN132" s="78" t="str">
        <f t="shared" ref="BN132:BT132" si="183">IFERROR(AVERAGE(BN79:BN82), "")</f>
        <v/>
      </c>
      <c r="BO132" s="79" t="str">
        <f t="shared" si="183"/>
        <v/>
      </c>
      <c r="BP132" s="73" t="str">
        <f t="shared" si="183"/>
        <v/>
      </c>
      <c r="BQ132" s="79" t="str">
        <f t="shared" si="183"/>
        <v/>
      </c>
      <c r="BR132" s="73" t="str">
        <f t="shared" si="183"/>
        <v/>
      </c>
      <c r="BS132" s="79" t="str">
        <f t="shared" si="183"/>
        <v/>
      </c>
      <c r="BT132" s="80" t="str">
        <f t="shared" si="183"/>
        <v/>
      </c>
      <c r="BV132" s="25"/>
      <c r="BW132" s="304" t="e">
        <f t="shared" si="131"/>
        <v>#N/A</v>
      </c>
      <c r="BX132" s="107">
        <f t="shared" si="138"/>
        <v>60</v>
      </c>
      <c r="CI132" s="73"/>
      <c r="CJ132" s="73"/>
      <c r="CK132" s="73"/>
      <c r="CL132" s="73"/>
      <c r="CM132" s="73"/>
      <c r="CN132" s="73"/>
      <c r="CO132" s="73"/>
    </row>
    <row r="133" spans="1:93" ht="15" customHeight="1" x14ac:dyDescent="0.25">
      <c r="A133" s="463" t="s">
        <v>48</v>
      </c>
      <c r="B133" s="482">
        <v>0</v>
      </c>
      <c r="C133" s="482">
        <v>0</v>
      </c>
      <c r="D133" s="482">
        <v>0</v>
      </c>
      <c r="E133" s="482">
        <v>0</v>
      </c>
      <c r="F133" s="482">
        <v>0</v>
      </c>
      <c r="G133" s="482">
        <v>0</v>
      </c>
      <c r="H133" s="482">
        <v>0</v>
      </c>
      <c r="I133" s="482" t="s">
        <v>20</v>
      </c>
      <c r="J133" s="479" t="s">
        <v>48</v>
      </c>
      <c r="K133" s="489">
        <v>0</v>
      </c>
      <c r="L133" s="482">
        <v>0</v>
      </c>
      <c r="M133" s="482">
        <v>0</v>
      </c>
      <c r="N133" s="482">
        <v>0</v>
      </c>
      <c r="O133" s="482">
        <v>0</v>
      </c>
      <c r="P133" s="482">
        <v>0</v>
      </c>
      <c r="Q133" s="482">
        <v>0</v>
      </c>
      <c r="R133" s="482">
        <v>0</v>
      </c>
      <c r="S133" s="482">
        <v>0</v>
      </c>
      <c r="T133" s="482">
        <v>0</v>
      </c>
      <c r="U133" s="482">
        <v>0</v>
      </c>
      <c r="V133" s="482">
        <v>0</v>
      </c>
      <c r="W133" s="482">
        <v>0</v>
      </c>
      <c r="X133" s="482">
        <v>0</v>
      </c>
      <c r="Y133" s="490" t="s">
        <v>418</v>
      </c>
      <c r="Z133" s="490" t="s">
        <v>418</v>
      </c>
      <c r="AA133" s="482">
        <v>0</v>
      </c>
      <c r="AB133" s="490">
        <v>0</v>
      </c>
      <c r="AC133" s="482">
        <v>0</v>
      </c>
      <c r="AD133" s="490">
        <v>0</v>
      </c>
      <c r="AE133" s="482">
        <v>0</v>
      </c>
      <c r="AF133" s="491">
        <v>0</v>
      </c>
      <c r="AL133" s="74">
        <f>SUM(AL83:AL86)</f>
        <v>2</v>
      </c>
      <c r="AN133" s="18">
        <f>AN83</f>
        <v>0.74999999999999944</v>
      </c>
      <c r="AO133" s="88">
        <f>SUM(AO83:AO86)</f>
        <v>0</v>
      </c>
      <c r="AP133" s="89">
        <f>SUM(AP83:AP86)</f>
        <v>1.857142857142857</v>
      </c>
      <c r="AQ133" s="90">
        <f>SUM(AQ83:AQ86)</f>
        <v>0</v>
      </c>
      <c r="AR133" s="89">
        <f>SUM(AR83:AR86)</f>
        <v>0</v>
      </c>
      <c r="AS133" s="91">
        <f>SUM(AS83:AS86)</f>
        <v>0</v>
      </c>
      <c r="AU133" s="18">
        <f>AU83</f>
        <v>0.74999999999999944</v>
      </c>
      <c r="AV133" s="88" t="e">
        <f t="shared" ref="AV133:BB133" si="184">IF(SUM(AV83:AV86)&gt;0, SUM(AV83:AV86), NA())</f>
        <v>#N/A</v>
      </c>
      <c r="AW133" s="89">
        <f t="shared" si="184"/>
        <v>2</v>
      </c>
      <c r="AX133" s="90">
        <f t="shared" si="184"/>
        <v>3</v>
      </c>
      <c r="AY133" s="89">
        <f t="shared" si="184"/>
        <v>5</v>
      </c>
      <c r="AZ133" s="90" t="e">
        <f t="shared" si="184"/>
        <v>#N/A</v>
      </c>
      <c r="BA133" s="89">
        <f t="shared" si="184"/>
        <v>1</v>
      </c>
      <c r="BB133" s="91">
        <f t="shared" si="184"/>
        <v>2</v>
      </c>
      <c r="BD133" s="18">
        <f>BD83</f>
        <v>0.74999999999999944</v>
      </c>
      <c r="BE133" s="92" t="e">
        <f t="shared" ref="BE133:BK133" si="185">IF(SUM(CI83:CI86)&lt;=0, NA(), SUM(CI83:CI86)/AV133)</f>
        <v>#N/A</v>
      </c>
      <c r="BF133" s="93">
        <f t="shared" si="185"/>
        <v>15.4</v>
      </c>
      <c r="BG133" s="94">
        <f t="shared" si="185"/>
        <v>16.233333333333334</v>
      </c>
      <c r="BH133" s="93">
        <f t="shared" si="185"/>
        <v>15.180000000000001</v>
      </c>
      <c r="BI133" s="94" t="e">
        <f t="shared" si="185"/>
        <v>#N/A</v>
      </c>
      <c r="BJ133" s="93">
        <f t="shared" si="185"/>
        <v>15.1</v>
      </c>
      <c r="BK133" s="95">
        <f t="shared" si="185"/>
        <v>13.7</v>
      </c>
      <c r="BM133" s="18">
        <f>BM83</f>
        <v>0.74999999999999944</v>
      </c>
      <c r="BN133" s="92" t="str">
        <f t="shared" ref="BN133:BT133" si="186">IFERROR(AVERAGE(BN83:BN86), "")</f>
        <v/>
      </c>
      <c r="BO133" s="93" t="str">
        <f t="shared" si="186"/>
        <v/>
      </c>
      <c r="BP133" s="94" t="str">
        <f t="shared" si="186"/>
        <v/>
      </c>
      <c r="BQ133" s="93" t="str">
        <f t="shared" si="186"/>
        <v/>
      </c>
      <c r="BR133" s="94" t="str">
        <f t="shared" si="186"/>
        <v/>
      </c>
      <c r="BS133" s="93" t="str">
        <f t="shared" si="186"/>
        <v/>
      </c>
      <c r="BT133" s="95" t="str">
        <f t="shared" si="186"/>
        <v/>
      </c>
      <c r="BV133" s="25"/>
      <c r="BW133" s="304" t="e">
        <f t="shared" si="131"/>
        <v>#N/A</v>
      </c>
      <c r="BX133" s="107">
        <f t="shared" si="138"/>
        <v>60</v>
      </c>
      <c r="CI133" s="73"/>
      <c r="CJ133" s="73"/>
      <c r="CK133" s="73"/>
      <c r="CL133" s="73"/>
      <c r="CM133" s="73"/>
      <c r="CN133" s="73"/>
      <c r="CO133" s="73"/>
    </row>
    <row r="134" spans="1:93" ht="15" customHeight="1" x14ac:dyDescent="0.25">
      <c r="A134" s="463" t="s">
        <v>35</v>
      </c>
      <c r="B134" s="482">
        <v>0</v>
      </c>
      <c r="C134" s="482">
        <v>0</v>
      </c>
      <c r="D134" s="482">
        <v>0</v>
      </c>
      <c r="E134" s="482">
        <v>0</v>
      </c>
      <c r="F134" s="482">
        <v>0</v>
      </c>
      <c r="G134" s="482">
        <v>0</v>
      </c>
      <c r="H134" s="482">
        <v>0</v>
      </c>
      <c r="I134" s="482" t="s">
        <v>20</v>
      </c>
      <c r="J134" s="479" t="s">
        <v>35</v>
      </c>
      <c r="K134" s="489">
        <v>0</v>
      </c>
      <c r="L134" s="482">
        <v>0</v>
      </c>
      <c r="M134" s="482">
        <v>0</v>
      </c>
      <c r="N134" s="482">
        <v>0</v>
      </c>
      <c r="O134" s="482">
        <v>0</v>
      </c>
      <c r="P134" s="482">
        <v>0</v>
      </c>
      <c r="Q134" s="482">
        <v>0</v>
      </c>
      <c r="R134" s="482">
        <v>0</v>
      </c>
      <c r="S134" s="482">
        <v>0</v>
      </c>
      <c r="T134" s="482">
        <v>0</v>
      </c>
      <c r="U134" s="482">
        <v>0</v>
      </c>
      <c r="V134" s="482">
        <v>0</v>
      </c>
      <c r="W134" s="482">
        <v>0</v>
      </c>
      <c r="X134" s="482">
        <v>0</v>
      </c>
      <c r="Y134" s="490" t="s">
        <v>418</v>
      </c>
      <c r="Z134" s="490" t="s">
        <v>418</v>
      </c>
      <c r="AA134" s="482">
        <v>0</v>
      </c>
      <c r="AB134" s="490">
        <v>0</v>
      </c>
      <c r="AC134" s="482">
        <v>0</v>
      </c>
      <c r="AD134" s="490">
        <v>0</v>
      </c>
      <c r="AE134" s="482">
        <v>0</v>
      </c>
      <c r="AF134" s="491">
        <v>0</v>
      </c>
      <c r="AL134" s="74">
        <f>SUM(AL87:AL90)</f>
        <v>1</v>
      </c>
      <c r="AN134" s="18">
        <f>AN87</f>
        <v>0.79166666666666596</v>
      </c>
      <c r="AO134" s="75">
        <f>SUM(AO87:AO90)</f>
        <v>0.14285714285714285</v>
      </c>
      <c r="AP134" s="74">
        <f>SUM(AP87:AP90)</f>
        <v>1.7142857142857142</v>
      </c>
      <c r="AQ134" s="76">
        <f>SUM(AQ87:AQ90)</f>
        <v>0.14285714285714285</v>
      </c>
      <c r="AR134" s="74">
        <f>SUM(AR87:AR90)</f>
        <v>0</v>
      </c>
      <c r="AS134" s="77">
        <f>SUM(AS87:AS90)</f>
        <v>0</v>
      </c>
      <c r="AU134" s="18">
        <f>AU87</f>
        <v>0.79166666666666596</v>
      </c>
      <c r="AV134" s="75">
        <f t="shared" ref="AV134:BB134" si="187">IF(SUM(AV87:AV90)&gt;0, SUM(AV87:AV90), NA())</f>
        <v>4</v>
      </c>
      <c r="AW134" s="74">
        <f t="shared" si="187"/>
        <v>1</v>
      </c>
      <c r="AX134" s="76" t="e">
        <f t="shared" si="187"/>
        <v>#N/A</v>
      </c>
      <c r="AY134" s="74">
        <f t="shared" si="187"/>
        <v>2</v>
      </c>
      <c r="AZ134" s="76">
        <f t="shared" si="187"/>
        <v>3</v>
      </c>
      <c r="BA134" s="74">
        <f t="shared" si="187"/>
        <v>1</v>
      </c>
      <c r="BB134" s="77">
        <f t="shared" si="187"/>
        <v>3</v>
      </c>
      <c r="BD134" s="18">
        <f>BD87</f>
        <v>0.79166666666666596</v>
      </c>
      <c r="BE134" s="78">
        <f t="shared" ref="BE134:BK134" si="188">IF(SUM(CI87:CI90)&lt;=0, NA(), SUM(CI87:CI90)/AV134)</f>
        <v>10.4</v>
      </c>
      <c r="BF134" s="79">
        <f t="shared" si="188"/>
        <v>18.7</v>
      </c>
      <c r="BG134" s="73" t="e">
        <f t="shared" si="188"/>
        <v>#N/A</v>
      </c>
      <c r="BH134" s="79">
        <f t="shared" si="188"/>
        <v>16.399999999999999</v>
      </c>
      <c r="BI134" s="73">
        <f t="shared" si="188"/>
        <v>14.5</v>
      </c>
      <c r="BJ134" s="79">
        <f t="shared" si="188"/>
        <v>9.8000000000000007</v>
      </c>
      <c r="BK134" s="80">
        <f t="shared" si="188"/>
        <v>17.099999999999998</v>
      </c>
      <c r="BM134" s="18">
        <f>BM87</f>
        <v>0.79166666666666596</v>
      </c>
      <c r="BN134" s="78" t="str">
        <f t="shared" ref="BN134:BT134" si="189">IFERROR(AVERAGE(BN87:BN90), "")</f>
        <v/>
      </c>
      <c r="BO134" s="79" t="str">
        <f t="shared" si="189"/>
        <v/>
      </c>
      <c r="BP134" s="73" t="str">
        <f t="shared" si="189"/>
        <v/>
      </c>
      <c r="BQ134" s="79" t="str">
        <f t="shared" si="189"/>
        <v/>
      </c>
      <c r="BR134" s="73" t="str">
        <f t="shared" si="189"/>
        <v/>
      </c>
      <c r="BS134" s="79" t="str">
        <f t="shared" si="189"/>
        <v/>
      </c>
      <c r="BT134" s="80" t="str">
        <f t="shared" si="189"/>
        <v/>
      </c>
      <c r="BV134" s="25"/>
      <c r="BW134" s="304" t="e">
        <f t="shared" si="131"/>
        <v>#N/A</v>
      </c>
      <c r="BX134" s="107">
        <f t="shared" si="138"/>
        <v>60</v>
      </c>
      <c r="CI134" s="73"/>
      <c r="CJ134" s="73"/>
      <c r="CK134" s="73"/>
      <c r="CL134" s="73"/>
      <c r="CM134" s="73"/>
      <c r="CN134" s="73"/>
      <c r="CO134" s="73"/>
    </row>
    <row r="135" spans="1:93" ht="15" customHeight="1" x14ac:dyDescent="0.25">
      <c r="A135" s="463" t="s">
        <v>51</v>
      </c>
      <c r="B135" s="482">
        <v>0</v>
      </c>
      <c r="C135" s="482">
        <v>0</v>
      </c>
      <c r="D135" s="482">
        <v>0</v>
      </c>
      <c r="E135" s="482">
        <v>0</v>
      </c>
      <c r="F135" s="482">
        <v>0</v>
      </c>
      <c r="G135" s="482">
        <v>0</v>
      </c>
      <c r="H135" s="482">
        <v>0</v>
      </c>
      <c r="I135" s="482" t="s">
        <v>20</v>
      </c>
      <c r="J135" s="479" t="s">
        <v>51</v>
      </c>
      <c r="K135" s="489">
        <v>0</v>
      </c>
      <c r="L135" s="482">
        <v>0</v>
      </c>
      <c r="M135" s="482">
        <v>0</v>
      </c>
      <c r="N135" s="482">
        <v>0</v>
      </c>
      <c r="O135" s="482">
        <v>0</v>
      </c>
      <c r="P135" s="482">
        <v>0</v>
      </c>
      <c r="Q135" s="482">
        <v>0</v>
      </c>
      <c r="R135" s="482">
        <v>0</v>
      </c>
      <c r="S135" s="482">
        <v>0</v>
      </c>
      <c r="T135" s="482">
        <v>0</v>
      </c>
      <c r="U135" s="482">
        <v>0</v>
      </c>
      <c r="V135" s="482">
        <v>0</v>
      </c>
      <c r="W135" s="482">
        <v>0</v>
      </c>
      <c r="X135" s="482">
        <v>0</v>
      </c>
      <c r="Y135" s="490" t="s">
        <v>418</v>
      </c>
      <c r="Z135" s="490" t="s">
        <v>418</v>
      </c>
      <c r="AA135" s="482">
        <v>0</v>
      </c>
      <c r="AB135" s="490">
        <v>0</v>
      </c>
      <c r="AC135" s="482">
        <v>0</v>
      </c>
      <c r="AD135" s="490">
        <v>0</v>
      </c>
      <c r="AE135" s="482">
        <v>0</v>
      </c>
      <c r="AF135" s="491">
        <v>0</v>
      </c>
      <c r="AL135" s="74">
        <f>SUM(AL91:AL94)</f>
        <v>0</v>
      </c>
      <c r="AN135" s="18">
        <f>AN91</f>
        <v>0.83333333333333248</v>
      </c>
      <c r="AO135" s="75">
        <f>SUM(AO91:AO94)</f>
        <v>0.14285714285714285</v>
      </c>
      <c r="AP135" s="74">
        <f>SUM(AP91:AP94)</f>
        <v>1.2857142857142856</v>
      </c>
      <c r="AQ135" s="76">
        <f>SUM(AQ91:AQ94)</f>
        <v>0.2857142857142857</v>
      </c>
      <c r="AR135" s="74">
        <f>SUM(AR91:AR94)</f>
        <v>0</v>
      </c>
      <c r="AS135" s="77">
        <f>SUM(AS91:AS94)</f>
        <v>0</v>
      </c>
      <c r="AU135" s="18">
        <f>AU91</f>
        <v>0.83333333333333248</v>
      </c>
      <c r="AV135" s="75">
        <f t="shared" ref="AV135:BB135" si="190">IF(SUM(AV91:AV94)&gt;0, SUM(AV91:AV94), NA())</f>
        <v>3</v>
      </c>
      <c r="AW135" s="74">
        <f t="shared" si="190"/>
        <v>2</v>
      </c>
      <c r="AX135" s="76">
        <f t="shared" si="190"/>
        <v>2</v>
      </c>
      <c r="AY135" s="74" t="e">
        <f t="shared" si="190"/>
        <v>#N/A</v>
      </c>
      <c r="AZ135" s="76">
        <f t="shared" si="190"/>
        <v>2</v>
      </c>
      <c r="BA135" s="74">
        <f t="shared" si="190"/>
        <v>1</v>
      </c>
      <c r="BB135" s="77">
        <f t="shared" si="190"/>
        <v>2</v>
      </c>
      <c r="BD135" s="18">
        <f>BD91</f>
        <v>0.83333333333333248</v>
      </c>
      <c r="BE135" s="78">
        <f t="shared" ref="BE135:BK135" si="191">IF(SUM(CI91:CI94)&lt;=0, NA(), SUM(CI91:CI94)/AV135)</f>
        <v>16.999999999999996</v>
      </c>
      <c r="BF135" s="79">
        <f t="shared" si="191"/>
        <v>20.65</v>
      </c>
      <c r="BG135" s="73">
        <f t="shared" si="191"/>
        <v>19.100000000000001</v>
      </c>
      <c r="BH135" s="79" t="e">
        <f t="shared" si="191"/>
        <v>#N/A</v>
      </c>
      <c r="BI135" s="73">
        <f t="shared" si="191"/>
        <v>18.2</v>
      </c>
      <c r="BJ135" s="79">
        <f t="shared" si="191"/>
        <v>20.6</v>
      </c>
      <c r="BK135" s="80">
        <f t="shared" si="191"/>
        <v>21.2</v>
      </c>
      <c r="BM135" s="18">
        <f>BM91</f>
        <v>0.83333333333333248</v>
      </c>
      <c r="BN135" s="78" t="str">
        <f t="shared" ref="BN135:BT135" si="192">IFERROR(AVERAGE(BN91:BN94), "")</f>
        <v/>
      </c>
      <c r="BO135" s="79" t="str">
        <f t="shared" si="192"/>
        <v/>
      </c>
      <c r="BP135" s="73" t="str">
        <f t="shared" si="192"/>
        <v/>
      </c>
      <c r="BQ135" s="79" t="str">
        <f t="shared" si="192"/>
        <v/>
      </c>
      <c r="BR135" s="73" t="str">
        <f t="shared" si="192"/>
        <v/>
      </c>
      <c r="BS135" s="79" t="str">
        <f t="shared" si="192"/>
        <v/>
      </c>
      <c r="BT135" s="80" t="str">
        <f t="shared" si="192"/>
        <v/>
      </c>
      <c r="BV135" s="25"/>
      <c r="BW135" s="304" t="e">
        <f t="shared" si="131"/>
        <v>#N/A</v>
      </c>
      <c r="BX135" s="107">
        <f t="shared" si="138"/>
        <v>60</v>
      </c>
      <c r="CI135" s="73"/>
      <c r="CJ135" s="73"/>
      <c r="CK135" s="73"/>
      <c r="CL135" s="73"/>
      <c r="CM135" s="73"/>
      <c r="CN135" s="73"/>
      <c r="CO135" s="73"/>
    </row>
    <row r="136" spans="1:93" ht="15" customHeight="1" x14ac:dyDescent="0.25">
      <c r="A136" s="463" t="s">
        <v>53</v>
      </c>
      <c r="B136" s="482">
        <v>0</v>
      </c>
      <c r="C136" s="482">
        <v>0</v>
      </c>
      <c r="D136" s="482">
        <v>0</v>
      </c>
      <c r="E136" s="482">
        <v>0</v>
      </c>
      <c r="F136" s="482">
        <v>0</v>
      </c>
      <c r="G136" s="482">
        <v>0</v>
      </c>
      <c r="H136" s="482">
        <v>0</v>
      </c>
      <c r="I136" s="482" t="s">
        <v>20</v>
      </c>
      <c r="J136" s="479" t="s">
        <v>53</v>
      </c>
      <c r="K136" s="489">
        <v>0</v>
      </c>
      <c r="L136" s="482">
        <v>0</v>
      </c>
      <c r="M136" s="482">
        <v>0</v>
      </c>
      <c r="N136" s="482">
        <v>0</v>
      </c>
      <c r="O136" s="482">
        <v>0</v>
      </c>
      <c r="P136" s="482">
        <v>0</v>
      </c>
      <c r="Q136" s="482">
        <v>0</v>
      </c>
      <c r="R136" s="482">
        <v>0</v>
      </c>
      <c r="S136" s="482">
        <v>0</v>
      </c>
      <c r="T136" s="482">
        <v>0</v>
      </c>
      <c r="U136" s="482">
        <v>0</v>
      </c>
      <c r="V136" s="482">
        <v>0</v>
      </c>
      <c r="W136" s="482">
        <v>0</v>
      </c>
      <c r="X136" s="482">
        <v>0</v>
      </c>
      <c r="Y136" s="490" t="s">
        <v>418</v>
      </c>
      <c r="Z136" s="490" t="s">
        <v>418</v>
      </c>
      <c r="AA136" s="482">
        <v>0</v>
      </c>
      <c r="AB136" s="490">
        <v>0</v>
      </c>
      <c r="AC136" s="482">
        <v>0</v>
      </c>
      <c r="AD136" s="490">
        <v>0</v>
      </c>
      <c r="AE136" s="482">
        <v>0</v>
      </c>
      <c r="AF136" s="491">
        <v>0</v>
      </c>
      <c r="AL136" s="74">
        <f>SUM(AL95:AL98)</f>
        <v>0</v>
      </c>
      <c r="AN136" s="18">
        <f>AN95</f>
        <v>0.874999999999999</v>
      </c>
      <c r="AO136" s="75">
        <f>SUM(AO95:AO98)</f>
        <v>0</v>
      </c>
      <c r="AP136" s="74">
        <f>SUM(AP95:AP98)</f>
        <v>0.8571428571428571</v>
      </c>
      <c r="AQ136" s="76">
        <f>SUM(AQ95:AQ98)</f>
        <v>0.14285714285714285</v>
      </c>
      <c r="AR136" s="74">
        <f>SUM(AR95:AR98)</f>
        <v>0</v>
      </c>
      <c r="AS136" s="77">
        <f>SUM(AS95:AS98)</f>
        <v>0</v>
      </c>
      <c r="AU136" s="18">
        <f>AU95</f>
        <v>0.874999999999999</v>
      </c>
      <c r="AV136" s="75">
        <f t="shared" ref="AV136:BB136" si="193">IF(SUM(AV95:AV98)&gt;0, SUM(AV95:AV98), NA())</f>
        <v>2</v>
      </c>
      <c r="AW136" s="74">
        <f t="shared" si="193"/>
        <v>1</v>
      </c>
      <c r="AX136" s="76">
        <f t="shared" si="193"/>
        <v>1</v>
      </c>
      <c r="AY136" s="74">
        <f t="shared" si="193"/>
        <v>1</v>
      </c>
      <c r="AZ136" s="76" t="e">
        <f t="shared" si="193"/>
        <v>#N/A</v>
      </c>
      <c r="BA136" s="74">
        <f t="shared" si="193"/>
        <v>1</v>
      </c>
      <c r="BB136" s="77">
        <f t="shared" si="193"/>
        <v>1</v>
      </c>
      <c r="BD136" s="18">
        <f>BD95</f>
        <v>0.874999999999999</v>
      </c>
      <c r="BE136" s="78">
        <f t="shared" ref="BE136:BK136" si="194">IF(SUM(CI95:CI98)&lt;=0, NA(), SUM(CI95:CI98)/AV136)</f>
        <v>18.3</v>
      </c>
      <c r="BF136" s="79">
        <f t="shared" si="194"/>
        <v>17.899999999999999</v>
      </c>
      <c r="BG136" s="73">
        <f t="shared" si="194"/>
        <v>19.899999999999999</v>
      </c>
      <c r="BH136" s="79">
        <f t="shared" si="194"/>
        <v>20.100000000000001</v>
      </c>
      <c r="BI136" s="73" t="e">
        <f t="shared" si="194"/>
        <v>#N/A</v>
      </c>
      <c r="BJ136" s="79">
        <f t="shared" si="194"/>
        <v>16.899999999999999</v>
      </c>
      <c r="BK136" s="80">
        <f t="shared" si="194"/>
        <v>21.7</v>
      </c>
      <c r="BM136" s="18">
        <f>BM95</f>
        <v>0.874999999999999</v>
      </c>
      <c r="BN136" s="78" t="str">
        <f t="shared" ref="BN136:BT136" si="195">IFERROR(AVERAGE(BN95:BN98), "")</f>
        <v/>
      </c>
      <c r="BO136" s="79" t="str">
        <f t="shared" si="195"/>
        <v/>
      </c>
      <c r="BP136" s="73" t="str">
        <f t="shared" si="195"/>
        <v/>
      </c>
      <c r="BQ136" s="79" t="str">
        <f t="shared" si="195"/>
        <v/>
      </c>
      <c r="BR136" s="73" t="str">
        <f t="shared" si="195"/>
        <v/>
      </c>
      <c r="BS136" s="79" t="str">
        <f t="shared" si="195"/>
        <v/>
      </c>
      <c r="BT136" s="80" t="str">
        <f t="shared" si="195"/>
        <v/>
      </c>
      <c r="BV136" s="25"/>
      <c r="BW136" s="304" t="e">
        <f t="shared" si="131"/>
        <v>#N/A</v>
      </c>
      <c r="BX136" s="107">
        <f t="shared" si="138"/>
        <v>60</v>
      </c>
      <c r="CI136" s="73"/>
      <c r="CJ136" s="73"/>
      <c r="CK136" s="73"/>
      <c r="CL136" s="73"/>
      <c r="CM136" s="73"/>
      <c r="CN136" s="73"/>
      <c r="CO136" s="73"/>
    </row>
    <row r="137" spans="1:93" ht="15" customHeight="1" x14ac:dyDescent="0.25">
      <c r="A137" s="463" t="s">
        <v>55</v>
      </c>
      <c r="B137" s="482">
        <v>0</v>
      </c>
      <c r="C137" s="482">
        <v>0</v>
      </c>
      <c r="D137" s="482">
        <v>0</v>
      </c>
      <c r="E137" s="482">
        <v>0</v>
      </c>
      <c r="F137" s="482">
        <v>0</v>
      </c>
      <c r="G137" s="482">
        <v>0</v>
      </c>
      <c r="H137" s="482">
        <v>0</v>
      </c>
      <c r="I137" s="482" t="s">
        <v>20</v>
      </c>
      <c r="J137" s="479" t="s">
        <v>55</v>
      </c>
      <c r="K137" s="489">
        <v>0</v>
      </c>
      <c r="L137" s="482">
        <v>0</v>
      </c>
      <c r="M137" s="482">
        <v>0</v>
      </c>
      <c r="N137" s="482">
        <v>0</v>
      </c>
      <c r="O137" s="482">
        <v>0</v>
      </c>
      <c r="P137" s="482">
        <v>0</v>
      </c>
      <c r="Q137" s="482">
        <v>0</v>
      </c>
      <c r="R137" s="482">
        <v>0</v>
      </c>
      <c r="S137" s="482">
        <v>0</v>
      </c>
      <c r="T137" s="482">
        <v>0</v>
      </c>
      <c r="U137" s="482">
        <v>0</v>
      </c>
      <c r="V137" s="482">
        <v>0</v>
      </c>
      <c r="W137" s="482">
        <v>0</v>
      </c>
      <c r="X137" s="482">
        <v>0</v>
      </c>
      <c r="Y137" s="490" t="s">
        <v>418</v>
      </c>
      <c r="Z137" s="490" t="s">
        <v>418</v>
      </c>
      <c r="AA137" s="482">
        <v>0</v>
      </c>
      <c r="AB137" s="490">
        <v>0</v>
      </c>
      <c r="AC137" s="482">
        <v>0</v>
      </c>
      <c r="AD137" s="490">
        <v>0</v>
      </c>
      <c r="AE137" s="482">
        <v>0</v>
      </c>
      <c r="AF137" s="491">
        <v>0</v>
      </c>
      <c r="AL137" s="74">
        <f>SUM(AL99:AL102)</f>
        <v>0</v>
      </c>
      <c r="AN137" s="18">
        <f>AN99</f>
        <v>0.91666666666666552</v>
      </c>
      <c r="AO137" s="75">
        <f>SUM(AO99:AO102)</f>
        <v>0</v>
      </c>
      <c r="AP137" s="74">
        <f>SUM(AP99:AP102)</f>
        <v>0.14285714285714285</v>
      </c>
      <c r="AQ137" s="76">
        <f>SUM(AQ99:AQ102)</f>
        <v>0</v>
      </c>
      <c r="AR137" s="74">
        <f>SUM(AR99:AR102)</f>
        <v>0</v>
      </c>
      <c r="AS137" s="77">
        <f>SUM(AS99:AS102)</f>
        <v>0</v>
      </c>
      <c r="AU137" s="18">
        <f>AU99</f>
        <v>0.91666666666666552</v>
      </c>
      <c r="AV137" s="75" t="e">
        <f t="shared" ref="AV137:BB137" si="196">IF(SUM(AV99:AV102)&gt;0, SUM(AV99:AV102), NA())</f>
        <v>#N/A</v>
      </c>
      <c r="AW137" s="74">
        <f t="shared" si="196"/>
        <v>1</v>
      </c>
      <c r="AX137" s="76" t="e">
        <f t="shared" si="196"/>
        <v>#N/A</v>
      </c>
      <c r="AY137" s="74" t="e">
        <f t="shared" si="196"/>
        <v>#N/A</v>
      </c>
      <c r="AZ137" s="76" t="e">
        <f t="shared" si="196"/>
        <v>#N/A</v>
      </c>
      <c r="BA137" s="74" t="e">
        <f t="shared" si="196"/>
        <v>#N/A</v>
      </c>
      <c r="BB137" s="77" t="e">
        <f t="shared" si="196"/>
        <v>#N/A</v>
      </c>
      <c r="BD137" s="18">
        <f>BD99</f>
        <v>0.91666666666666552</v>
      </c>
      <c r="BE137" s="78" t="e">
        <f t="shared" ref="BE137:BK137" si="197">IF(SUM(CI99:CI102)&lt;=0, NA(), SUM(CI99:CI102)/AV137)</f>
        <v>#N/A</v>
      </c>
      <c r="BF137" s="79">
        <f t="shared" si="197"/>
        <v>18.3</v>
      </c>
      <c r="BG137" s="73" t="e">
        <f t="shared" si="197"/>
        <v>#N/A</v>
      </c>
      <c r="BH137" s="79" t="e">
        <f t="shared" si="197"/>
        <v>#N/A</v>
      </c>
      <c r="BI137" s="73" t="e">
        <f t="shared" si="197"/>
        <v>#N/A</v>
      </c>
      <c r="BJ137" s="79" t="e">
        <f t="shared" si="197"/>
        <v>#N/A</v>
      </c>
      <c r="BK137" s="80" t="e">
        <f t="shared" si="197"/>
        <v>#N/A</v>
      </c>
      <c r="BM137" s="18">
        <f>BM99</f>
        <v>0.91666666666666552</v>
      </c>
      <c r="BN137" s="78" t="str">
        <f t="shared" ref="BN137:BT137" si="198">IFERROR(AVERAGE(BN99:BN102), "")</f>
        <v/>
      </c>
      <c r="BO137" s="79" t="str">
        <f t="shared" si="198"/>
        <v/>
      </c>
      <c r="BP137" s="73" t="str">
        <f t="shared" si="198"/>
        <v/>
      </c>
      <c r="BQ137" s="79" t="str">
        <f t="shared" si="198"/>
        <v/>
      </c>
      <c r="BR137" s="73" t="str">
        <f t="shared" si="198"/>
        <v/>
      </c>
      <c r="BS137" s="79" t="str">
        <f t="shared" si="198"/>
        <v/>
      </c>
      <c r="BT137" s="80" t="str">
        <f t="shared" si="198"/>
        <v/>
      </c>
      <c r="BV137" s="25"/>
      <c r="BW137" s="304" t="e">
        <f t="shared" si="131"/>
        <v>#N/A</v>
      </c>
      <c r="BX137" s="107">
        <f t="shared" si="138"/>
        <v>60</v>
      </c>
      <c r="CI137" s="73"/>
      <c r="CJ137" s="73"/>
      <c r="CK137" s="73"/>
      <c r="CL137" s="73"/>
      <c r="CM137" s="73"/>
      <c r="CN137" s="73"/>
      <c r="CO137" s="73"/>
    </row>
    <row r="138" spans="1:93" ht="15" customHeight="1" thickBot="1" x14ac:dyDescent="0.3">
      <c r="A138" s="463" t="s">
        <v>36</v>
      </c>
      <c r="B138" s="482">
        <v>0</v>
      </c>
      <c r="C138" s="482">
        <v>0</v>
      </c>
      <c r="D138" s="482">
        <v>0</v>
      </c>
      <c r="E138" s="482">
        <v>0</v>
      </c>
      <c r="F138" s="482">
        <v>0</v>
      </c>
      <c r="G138" s="482">
        <v>0</v>
      </c>
      <c r="H138" s="482">
        <v>0</v>
      </c>
      <c r="I138" s="482" t="s">
        <v>20</v>
      </c>
      <c r="J138" s="479" t="s">
        <v>36</v>
      </c>
      <c r="K138" s="489">
        <v>0</v>
      </c>
      <c r="L138" s="482">
        <v>0</v>
      </c>
      <c r="M138" s="482">
        <v>0</v>
      </c>
      <c r="N138" s="482">
        <v>0</v>
      </c>
      <c r="O138" s="482">
        <v>0</v>
      </c>
      <c r="P138" s="482">
        <v>0</v>
      </c>
      <c r="Q138" s="482">
        <v>0</v>
      </c>
      <c r="R138" s="482">
        <v>0</v>
      </c>
      <c r="S138" s="482">
        <v>0</v>
      </c>
      <c r="T138" s="482">
        <v>0</v>
      </c>
      <c r="U138" s="482">
        <v>0</v>
      </c>
      <c r="V138" s="482">
        <v>0</v>
      </c>
      <c r="W138" s="482">
        <v>0</v>
      </c>
      <c r="X138" s="482">
        <v>0</v>
      </c>
      <c r="Y138" s="490" t="s">
        <v>418</v>
      </c>
      <c r="Z138" s="490" t="s">
        <v>418</v>
      </c>
      <c r="AA138" s="482">
        <v>0</v>
      </c>
      <c r="AB138" s="490">
        <v>0</v>
      </c>
      <c r="AC138" s="482">
        <v>0</v>
      </c>
      <c r="AD138" s="490">
        <v>0</v>
      </c>
      <c r="AE138" s="482">
        <v>0</v>
      </c>
      <c r="AF138" s="491">
        <v>0</v>
      </c>
      <c r="AL138" s="74">
        <f>SUM(AL103:AL106)</f>
        <v>0</v>
      </c>
      <c r="AN138" s="18">
        <f>AN103</f>
        <v>0.95833333333333204</v>
      </c>
      <c r="AO138" s="96">
        <f>SUM(AO103:AO106)</f>
        <v>0</v>
      </c>
      <c r="AP138" s="97">
        <f>SUM(AP103:AP106)</f>
        <v>0</v>
      </c>
      <c r="AQ138" s="98">
        <f>SUM(AQ103:AQ106)</f>
        <v>0</v>
      </c>
      <c r="AR138" s="97">
        <f>SUM(AR103:AR106)</f>
        <v>0</v>
      </c>
      <c r="AS138" s="99">
        <f>SUM(AS103:AS106)</f>
        <v>0</v>
      </c>
      <c r="AU138" s="18">
        <f>AU103</f>
        <v>0.95833333333333204</v>
      </c>
      <c r="AV138" s="96" t="e">
        <f t="shared" ref="AV138:BB138" si="199">IF(SUM(AV103:AV106)&gt;0, SUM(AV103:AV106), NA())</f>
        <v>#N/A</v>
      </c>
      <c r="AW138" s="97" t="e">
        <f t="shared" si="199"/>
        <v>#N/A</v>
      </c>
      <c r="AX138" s="98" t="e">
        <f t="shared" si="199"/>
        <v>#N/A</v>
      </c>
      <c r="AY138" s="97" t="e">
        <f t="shared" si="199"/>
        <v>#N/A</v>
      </c>
      <c r="AZ138" s="98" t="e">
        <f t="shared" si="199"/>
        <v>#N/A</v>
      </c>
      <c r="BA138" s="97" t="e">
        <f t="shared" si="199"/>
        <v>#N/A</v>
      </c>
      <c r="BB138" s="99" t="e">
        <f t="shared" si="199"/>
        <v>#N/A</v>
      </c>
      <c r="BD138" s="18">
        <f>BD103</f>
        <v>0.95833333333333204</v>
      </c>
      <c r="BE138" s="100" t="e">
        <f t="shared" ref="BE138:BK138" si="200">IF(SUM(CI103:CI106)&lt;=0, NA(), SUM(CI103:CI106)/AV138)</f>
        <v>#N/A</v>
      </c>
      <c r="BF138" s="101" t="e">
        <f t="shared" si="200"/>
        <v>#N/A</v>
      </c>
      <c r="BG138" s="102" t="e">
        <f t="shared" si="200"/>
        <v>#N/A</v>
      </c>
      <c r="BH138" s="101" t="e">
        <f t="shared" si="200"/>
        <v>#N/A</v>
      </c>
      <c r="BI138" s="102" t="e">
        <f t="shared" si="200"/>
        <v>#N/A</v>
      </c>
      <c r="BJ138" s="101" t="e">
        <f t="shared" si="200"/>
        <v>#N/A</v>
      </c>
      <c r="BK138" s="103" t="e">
        <f t="shared" si="200"/>
        <v>#N/A</v>
      </c>
      <c r="BM138" s="18">
        <f>BM103</f>
        <v>0.95833333333333204</v>
      </c>
      <c r="BN138" s="100" t="str">
        <f t="shared" ref="BN138:BT138" si="201">IFERROR(AVERAGE(BN103:BN106), "")</f>
        <v/>
      </c>
      <c r="BO138" s="101" t="str">
        <f t="shared" si="201"/>
        <v/>
      </c>
      <c r="BP138" s="102" t="str">
        <f t="shared" si="201"/>
        <v/>
      </c>
      <c r="BQ138" s="101" t="str">
        <f t="shared" si="201"/>
        <v/>
      </c>
      <c r="BR138" s="102" t="str">
        <f t="shared" si="201"/>
        <v/>
      </c>
      <c r="BS138" s="101" t="str">
        <f t="shared" si="201"/>
        <v/>
      </c>
      <c r="BT138" s="103" t="str">
        <f t="shared" si="201"/>
        <v/>
      </c>
      <c r="BV138" s="25"/>
      <c r="BW138" s="304" t="e">
        <f t="shared" si="131"/>
        <v>#N/A</v>
      </c>
      <c r="BX138" s="107">
        <f t="shared" si="138"/>
        <v>60</v>
      </c>
      <c r="CI138" s="73"/>
      <c r="CJ138" s="73"/>
      <c r="CK138" s="73"/>
      <c r="CL138" s="73"/>
      <c r="CM138" s="73"/>
      <c r="CN138" s="73"/>
      <c r="CO138" s="73"/>
    </row>
    <row r="139" spans="1:93" ht="15" customHeight="1" x14ac:dyDescent="0.25">
      <c r="A139" s="463" t="s">
        <v>58</v>
      </c>
      <c r="B139" s="482">
        <v>0</v>
      </c>
      <c r="C139" s="482">
        <v>0</v>
      </c>
      <c r="D139" s="482">
        <v>0</v>
      </c>
      <c r="E139" s="482">
        <v>0</v>
      </c>
      <c r="F139" s="482">
        <v>0</v>
      </c>
      <c r="G139" s="482">
        <v>0</v>
      </c>
      <c r="H139" s="482">
        <v>0</v>
      </c>
      <c r="I139" s="482" t="s">
        <v>20</v>
      </c>
      <c r="J139" s="479" t="s">
        <v>58</v>
      </c>
      <c r="K139" s="489">
        <v>0</v>
      </c>
      <c r="L139" s="482">
        <v>0</v>
      </c>
      <c r="M139" s="482">
        <v>0</v>
      </c>
      <c r="N139" s="482">
        <v>0</v>
      </c>
      <c r="O139" s="482">
        <v>0</v>
      </c>
      <c r="P139" s="482">
        <v>0</v>
      </c>
      <c r="Q139" s="482">
        <v>0</v>
      </c>
      <c r="R139" s="482">
        <v>0</v>
      </c>
      <c r="S139" s="482">
        <v>0</v>
      </c>
      <c r="T139" s="482">
        <v>0</v>
      </c>
      <c r="U139" s="482">
        <v>0</v>
      </c>
      <c r="V139" s="482">
        <v>0</v>
      </c>
      <c r="W139" s="482">
        <v>0</v>
      </c>
      <c r="X139" s="482">
        <v>0</v>
      </c>
      <c r="Y139" s="490" t="s">
        <v>418</v>
      </c>
      <c r="Z139" s="490" t="s">
        <v>418</v>
      </c>
      <c r="AA139" s="482">
        <v>0</v>
      </c>
      <c r="AB139" s="490">
        <v>0</v>
      </c>
      <c r="AC139" s="482">
        <v>0</v>
      </c>
      <c r="AD139" s="490">
        <v>0</v>
      </c>
      <c r="AE139" s="482">
        <v>0</v>
      </c>
      <c r="AF139" s="491">
        <v>0</v>
      </c>
      <c r="AL139" s="104">
        <f>SUM(AL115:AL138)</f>
        <v>55</v>
      </c>
      <c r="BB139" s="105"/>
    </row>
    <row r="140" spans="1:93" ht="15" customHeight="1" x14ac:dyDescent="0.2">
      <c r="A140" s="463" t="s">
        <v>60</v>
      </c>
      <c r="B140" s="482">
        <v>0</v>
      </c>
      <c r="C140" s="482">
        <v>0</v>
      </c>
      <c r="D140" s="482">
        <v>0</v>
      </c>
      <c r="E140" s="482">
        <v>0</v>
      </c>
      <c r="F140" s="482">
        <v>0</v>
      </c>
      <c r="G140" s="482">
        <v>0</v>
      </c>
      <c r="H140" s="482">
        <v>0</v>
      </c>
      <c r="I140" s="482" t="s">
        <v>20</v>
      </c>
      <c r="J140" s="479" t="s">
        <v>60</v>
      </c>
      <c r="K140" s="489">
        <v>0</v>
      </c>
      <c r="L140" s="482">
        <v>0</v>
      </c>
      <c r="M140" s="482">
        <v>0</v>
      </c>
      <c r="N140" s="482">
        <v>0</v>
      </c>
      <c r="O140" s="482">
        <v>0</v>
      </c>
      <c r="P140" s="482">
        <v>0</v>
      </c>
      <c r="Q140" s="482">
        <v>0</v>
      </c>
      <c r="R140" s="482">
        <v>0</v>
      </c>
      <c r="S140" s="482">
        <v>0</v>
      </c>
      <c r="T140" s="482">
        <v>0</v>
      </c>
      <c r="U140" s="482">
        <v>0</v>
      </c>
      <c r="V140" s="482">
        <v>0</v>
      </c>
      <c r="W140" s="482">
        <v>0</v>
      </c>
      <c r="X140" s="482">
        <v>0</v>
      </c>
      <c r="Y140" s="490" t="s">
        <v>418</v>
      </c>
      <c r="Z140" s="490" t="s">
        <v>418</v>
      </c>
      <c r="AA140" s="482">
        <v>0</v>
      </c>
      <c r="AB140" s="490">
        <v>0</v>
      </c>
      <c r="AC140" s="482">
        <v>0</v>
      </c>
      <c r="AD140" s="490">
        <v>0</v>
      </c>
      <c r="AE140" s="482">
        <v>0</v>
      </c>
      <c r="AF140" s="491">
        <v>0</v>
      </c>
      <c r="AV140" s="106" t="str">
        <f>IF(AV109&lt;&gt;"",SUM(AV122:AV133),"")</f>
        <v/>
      </c>
      <c r="AW140" s="106" t="str">
        <f t="shared" ref="AW140:BB140" si="202">IF(AW109&lt;&gt;"",SUM(AW122:AW133),"")</f>
        <v/>
      </c>
      <c r="AX140" s="106" t="str">
        <f t="shared" si="202"/>
        <v/>
      </c>
      <c r="AY140" s="106" t="str">
        <f t="shared" si="202"/>
        <v/>
      </c>
      <c r="AZ140" s="106" t="str">
        <f t="shared" si="202"/>
        <v/>
      </c>
      <c r="BA140" s="106" t="str">
        <f t="shared" si="202"/>
        <v/>
      </c>
      <c r="BB140" s="106" t="str">
        <f t="shared" si="202"/>
        <v/>
      </c>
    </row>
    <row r="141" spans="1:93" ht="15" customHeight="1" x14ac:dyDescent="0.2">
      <c r="A141" s="463" t="s">
        <v>62</v>
      </c>
      <c r="B141" s="482">
        <v>0</v>
      </c>
      <c r="C141" s="482">
        <v>0</v>
      </c>
      <c r="D141" s="482">
        <v>0</v>
      </c>
      <c r="E141" s="482">
        <v>0</v>
      </c>
      <c r="F141" s="482">
        <v>0</v>
      </c>
      <c r="G141" s="482">
        <v>0</v>
      </c>
      <c r="H141" s="482">
        <v>0</v>
      </c>
      <c r="I141" s="482" t="s">
        <v>20</v>
      </c>
      <c r="J141" s="479" t="s">
        <v>62</v>
      </c>
      <c r="K141" s="489">
        <v>0</v>
      </c>
      <c r="L141" s="482">
        <v>0</v>
      </c>
      <c r="M141" s="482">
        <v>0</v>
      </c>
      <c r="N141" s="482">
        <v>0</v>
      </c>
      <c r="O141" s="482">
        <v>0</v>
      </c>
      <c r="P141" s="482">
        <v>0</v>
      </c>
      <c r="Q141" s="482">
        <v>0</v>
      </c>
      <c r="R141" s="482">
        <v>0</v>
      </c>
      <c r="S141" s="482">
        <v>0</v>
      </c>
      <c r="T141" s="482">
        <v>0</v>
      </c>
      <c r="U141" s="482">
        <v>0</v>
      </c>
      <c r="V141" s="482">
        <v>0</v>
      </c>
      <c r="W141" s="482">
        <v>0</v>
      </c>
      <c r="X141" s="482">
        <v>0</v>
      </c>
      <c r="Y141" s="490" t="s">
        <v>418</v>
      </c>
      <c r="Z141" s="490" t="s">
        <v>418</v>
      </c>
      <c r="AA141" s="482">
        <v>0</v>
      </c>
      <c r="AB141" s="490">
        <v>0</v>
      </c>
      <c r="AC141" s="482">
        <v>0</v>
      </c>
      <c r="AD141" s="490">
        <v>0</v>
      </c>
      <c r="AE141" s="482">
        <v>0</v>
      </c>
      <c r="AF141" s="491">
        <v>0</v>
      </c>
      <c r="AO141" s="629" t="str">
        <f>AO10</f>
        <v>AVG CLASS</v>
      </c>
      <c r="AP141" s="629"/>
      <c r="AQ141" s="629"/>
      <c r="AR141" s="629"/>
      <c r="AS141" s="629"/>
      <c r="AV141" s="629" t="str">
        <f>AV10</f>
        <v>VOLUME</v>
      </c>
      <c r="AW141" s="629"/>
      <c r="AX141" s="629"/>
      <c r="AY141" s="629"/>
      <c r="AZ141" s="629"/>
      <c r="BA141" s="629"/>
      <c r="BB141" s="629"/>
      <c r="BE141" s="629" t="str">
        <f>BE10</f>
        <v>SPEED</v>
      </c>
      <c r="BF141" s="629"/>
      <c r="BG141" s="629"/>
      <c r="BH141" s="629"/>
      <c r="BI141" s="629"/>
      <c r="BJ141" s="629"/>
      <c r="BK141" s="629"/>
      <c r="BN141" s="629" t="str">
        <f>BN10</f>
        <v>85%ile</v>
      </c>
      <c r="BO141" s="629"/>
      <c r="BP141" s="629"/>
      <c r="BQ141" s="629"/>
      <c r="BR141" s="629"/>
      <c r="BS141" s="629"/>
      <c r="BT141" s="629"/>
      <c r="CI141" s="629"/>
      <c r="CJ141" s="629"/>
      <c r="CK141" s="629"/>
      <c r="CL141" s="629"/>
      <c r="CM141" s="629"/>
      <c r="CN141" s="629"/>
      <c r="CO141" s="629"/>
    </row>
    <row r="142" spans="1:93" ht="15" customHeight="1" x14ac:dyDescent="0.2">
      <c r="A142" s="463" t="s">
        <v>38</v>
      </c>
      <c r="B142" s="482">
        <v>0</v>
      </c>
      <c r="C142" s="482">
        <v>0</v>
      </c>
      <c r="D142" s="482">
        <v>0</v>
      </c>
      <c r="E142" s="482">
        <v>0</v>
      </c>
      <c r="F142" s="482">
        <v>0</v>
      </c>
      <c r="G142" s="482">
        <v>0</v>
      </c>
      <c r="H142" s="482">
        <v>0</v>
      </c>
      <c r="I142" s="482" t="s">
        <v>20</v>
      </c>
      <c r="J142" s="479" t="s">
        <v>38</v>
      </c>
      <c r="K142" s="489">
        <v>0</v>
      </c>
      <c r="L142" s="482">
        <v>0</v>
      </c>
      <c r="M142" s="482">
        <v>0</v>
      </c>
      <c r="N142" s="482">
        <v>0</v>
      </c>
      <c r="O142" s="482">
        <v>0</v>
      </c>
      <c r="P142" s="482">
        <v>0</v>
      </c>
      <c r="Q142" s="482">
        <v>0</v>
      </c>
      <c r="R142" s="482">
        <v>0</v>
      </c>
      <c r="S142" s="482">
        <v>0</v>
      </c>
      <c r="T142" s="482">
        <v>0</v>
      </c>
      <c r="U142" s="482">
        <v>0</v>
      </c>
      <c r="V142" s="482">
        <v>0</v>
      </c>
      <c r="W142" s="482">
        <v>0</v>
      </c>
      <c r="X142" s="482">
        <v>0</v>
      </c>
      <c r="Y142" s="490" t="s">
        <v>418</v>
      </c>
      <c r="Z142" s="490" t="s">
        <v>418</v>
      </c>
      <c r="AA142" s="482">
        <v>0</v>
      </c>
      <c r="AB142" s="490">
        <v>0</v>
      </c>
      <c r="AC142" s="482">
        <v>0</v>
      </c>
      <c r="AD142" s="490">
        <v>0</v>
      </c>
      <c r="AE142" s="482">
        <v>0</v>
      </c>
      <c r="AF142" s="491">
        <v>0</v>
      </c>
      <c r="AV142" s="4"/>
      <c r="AW142" s="4"/>
      <c r="AX142" s="4"/>
      <c r="AY142" s="4"/>
      <c r="AZ142" s="4"/>
      <c r="BA142" s="4"/>
      <c r="BB142" s="4"/>
      <c r="BC142" s="4"/>
    </row>
    <row r="143" spans="1:93" ht="15" customHeight="1" x14ac:dyDescent="0.2">
      <c r="A143" s="463" t="s">
        <v>65</v>
      </c>
      <c r="B143" s="482">
        <v>0</v>
      </c>
      <c r="C143" s="482">
        <v>0</v>
      </c>
      <c r="D143" s="482">
        <v>0</v>
      </c>
      <c r="E143" s="482">
        <v>0</v>
      </c>
      <c r="F143" s="482">
        <v>0</v>
      </c>
      <c r="G143" s="482">
        <v>0</v>
      </c>
      <c r="H143" s="482">
        <v>0</v>
      </c>
      <c r="I143" s="482" t="s">
        <v>20</v>
      </c>
      <c r="J143" s="479" t="s">
        <v>65</v>
      </c>
      <c r="K143" s="489">
        <v>0</v>
      </c>
      <c r="L143" s="482">
        <v>0</v>
      </c>
      <c r="M143" s="482">
        <v>0</v>
      </c>
      <c r="N143" s="482">
        <v>0</v>
      </c>
      <c r="O143" s="482">
        <v>0</v>
      </c>
      <c r="P143" s="482">
        <v>0</v>
      </c>
      <c r="Q143" s="482">
        <v>0</v>
      </c>
      <c r="R143" s="482">
        <v>0</v>
      </c>
      <c r="S143" s="482">
        <v>0</v>
      </c>
      <c r="T143" s="482">
        <v>0</v>
      </c>
      <c r="U143" s="482">
        <v>0</v>
      </c>
      <c r="V143" s="482">
        <v>0</v>
      </c>
      <c r="W143" s="482">
        <v>0</v>
      </c>
      <c r="X143" s="482">
        <v>0</v>
      </c>
      <c r="Y143" s="490" t="s">
        <v>418</v>
      </c>
      <c r="Z143" s="490" t="s">
        <v>418</v>
      </c>
      <c r="AA143" s="482">
        <v>0</v>
      </c>
      <c r="AB143" s="490">
        <v>0</v>
      </c>
      <c r="AC143" s="482">
        <v>0</v>
      </c>
      <c r="AD143" s="490">
        <v>0</v>
      </c>
      <c r="AE143" s="482">
        <v>0</v>
      </c>
      <c r="AF143" s="491">
        <v>0</v>
      </c>
    </row>
    <row r="144" spans="1:93" ht="15" customHeight="1" x14ac:dyDescent="0.2">
      <c r="A144" s="463" t="s">
        <v>67</v>
      </c>
      <c r="B144" s="482">
        <v>0</v>
      </c>
      <c r="C144" s="482">
        <v>0</v>
      </c>
      <c r="D144" s="482">
        <v>0</v>
      </c>
      <c r="E144" s="482">
        <v>0</v>
      </c>
      <c r="F144" s="482">
        <v>0</v>
      </c>
      <c r="G144" s="482">
        <v>0</v>
      </c>
      <c r="H144" s="482">
        <v>0</v>
      </c>
      <c r="I144" s="482" t="s">
        <v>20</v>
      </c>
      <c r="J144" s="479" t="s">
        <v>67</v>
      </c>
      <c r="K144" s="489">
        <v>0</v>
      </c>
      <c r="L144" s="482">
        <v>0</v>
      </c>
      <c r="M144" s="482">
        <v>0</v>
      </c>
      <c r="N144" s="482">
        <v>0</v>
      </c>
      <c r="O144" s="482">
        <v>0</v>
      </c>
      <c r="P144" s="482">
        <v>0</v>
      </c>
      <c r="Q144" s="482">
        <v>0</v>
      </c>
      <c r="R144" s="482">
        <v>0</v>
      </c>
      <c r="S144" s="482">
        <v>0</v>
      </c>
      <c r="T144" s="482">
        <v>0</v>
      </c>
      <c r="U144" s="482">
        <v>0</v>
      </c>
      <c r="V144" s="482">
        <v>0</v>
      </c>
      <c r="W144" s="482">
        <v>0</v>
      </c>
      <c r="X144" s="482">
        <v>0</v>
      </c>
      <c r="Y144" s="490" t="s">
        <v>418</v>
      </c>
      <c r="Z144" s="490" t="s">
        <v>418</v>
      </c>
      <c r="AA144" s="482">
        <v>0</v>
      </c>
      <c r="AB144" s="490">
        <v>0</v>
      </c>
      <c r="AC144" s="482">
        <v>0</v>
      </c>
      <c r="AD144" s="490">
        <v>0</v>
      </c>
      <c r="AE144" s="482">
        <v>0</v>
      </c>
      <c r="AF144" s="491">
        <v>0</v>
      </c>
    </row>
    <row r="145" spans="1:32" ht="15" customHeight="1" x14ac:dyDescent="0.2">
      <c r="A145" s="463" t="s">
        <v>69</v>
      </c>
      <c r="B145" s="482">
        <v>0</v>
      </c>
      <c r="C145" s="482">
        <v>0</v>
      </c>
      <c r="D145" s="482">
        <v>0</v>
      </c>
      <c r="E145" s="482">
        <v>0</v>
      </c>
      <c r="F145" s="482">
        <v>0</v>
      </c>
      <c r="G145" s="482">
        <v>0</v>
      </c>
      <c r="H145" s="482">
        <v>0</v>
      </c>
      <c r="I145" s="482" t="s">
        <v>20</v>
      </c>
      <c r="J145" s="479" t="s">
        <v>69</v>
      </c>
      <c r="K145" s="489">
        <v>0</v>
      </c>
      <c r="L145" s="482">
        <v>0</v>
      </c>
      <c r="M145" s="482">
        <v>0</v>
      </c>
      <c r="N145" s="482">
        <v>0</v>
      </c>
      <c r="O145" s="482">
        <v>0</v>
      </c>
      <c r="P145" s="482">
        <v>0</v>
      </c>
      <c r="Q145" s="482">
        <v>0</v>
      </c>
      <c r="R145" s="482">
        <v>0</v>
      </c>
      <c r="S145" s="482">
        <v>0</v>
      </c>
      <c r="T145" s="482">
        <v>0</v>
      </c>
      <c r="U145" s="482">
        <v>0</v>
      </c>
      <c r="V145" s="482">
        <v>0</v>
      </c>
      <c r="W145" s="482">
        <v>0</v>
      </c>
      <c r="X145" s="482">
        <v>0</v>
      </c>
      <c r="Y145" s="490" t="s">
        <v>418</v>
      </c>
      <c r="Z145" s="490" t="s">
        <v>418</v>
      </c>
      <c r="AA145" s="482">
        <v>0</v>
      </c>
      <c r="AB145" s="490">
        <v>0</v>
      </c>
      <c r="AC145" s="482">
        <v>0</v>
      </c>
      <c r="AD145" s="490">
        <v>0</v>
      </c>
      <c r="AE145" s="482">
        <v>0</v>
      </c>
      <c r="AF145" s="491">
        <v>0</v>
      </c>
    </row>
    <row r="146" spans="1:32" ht="15" customHeight="1" x14ac:dyDescent="0.2">
      <c r="A146" s="463" t="s">
        <v>40</v>
      </c>
      <c r="B146" s="482">
        <v>0</v>
      </c>
      <c r="C146" s="482">
        <v>0</v>
      </c>
      <c r="D146" s="482">
        <v>0</v>
      </c>
      <c r="E146" s="482">
        <v>0</v>
      </c>
      <c r="F146" s="482">
        <v>0</v>
      </c>
      <c r="G146" s="482">
        <v>0</v>
      </c>
      <c r="H146" s="482">
        <v>0</v>
      </c>
      <c r="I146" s="482" t="s">
        <v>20</v>
      </c>
      <c r="J146" s="479" t="s">
        <v>40</v>
      </c>
      <c r="K146" s="489">
        <v>0</v>
      </c>
      <c r="L146" s="482">
        <v>0</v>
      </c>
      <c r="M146" s="482">
        <v>0</v>
      </c>
      <c r="N146" s="482">
        <v>0</v>
      </c>
      <c r="O146" s="482">
        <v>0</v>
      </c>
      <c r="P146" s="482">
        <v>0</v>
      </c>
      <c r="Q146" s="482">
        <v>0</v>
      </c>
      <c r="R146" s="482">
        <v>0</v>
      </c>
      <c r="S146" s="482">
        <v>0</v>
      </c>
      <c r="T146" s="482">
        <v>0</v>
      </c>
      <c r="U146" s="482">
        <v>0</v>
      </c>
      <c r="V146" s="482">
        <v>0</v>
      </c>
      <c r="W146" s="482">
        <v>0</v>
      </c>
      <c r="X146" s="482">
        <v>0</v>
      </c>
      <c r="Y146" s="490" t="s">
        <v>418</v>
      </c>
      <c r="Z146" s="490" t="s">
        <v>418</v>
      </c>
      <c r="AA146" s="482">
        <v>0</v>
      </c>
      <c r="AB146" s="490">
        <v>0</v>
      </c>
      <c r="AC146" s="482">
        <v>0</v>
      </c>
      <c r="AD146" s="490">
        <v>0</v>
      </c>
      <c r="AE146" s="482">
        <v>0</v>
      </c>
      <c r="AF146" s="491">
        <v>0</v>
      </c>
    </row>
    <row r="147" spans="1:32" ht="15" customHeight="1" x14ac:dyDescent="0.2">
      <c r="A147" s="463" t="s">
        <v>71</v>
      </c>
      <c r="B147" s="482">
        <v>0</v>
      </c>
      <c r="C147" s="482">
        <v>0</v>
      </c>
      <c r="D147" s="482">
        <v>0</v>
      </c>
      <c r="E147" s="482">
        <v>0</v>
      </c>
      <c r="F147" s="482">
        <v>0</v>
      </c>
      <c r="G147" s="482">
        <v>0</v>
      </c>
      <c r="H147" s="482">
        <v>0</v>
      </c>
      <c r="I147" s="482" t="s">
        <v>20</v>
      </c>
      <c r="J147" s="479" t="s">
        <v>71</v>
      </c>
      <c r="K147" s="489">
        <v>0</v>
      </c>
      <c r="L147" s="482">
        <v>0</v>
      </c>
      <c r="M147" s="482">
        <v>0</v>
      </c>
      <c r="N147" s="482">
        <v>0</v>
      </c>
      <c r="O147" s="482">
        <v>0</v>
      </c>
      <c r="P147" s="482">
        <v>0</v>
      </c>
      <c r="Q147" s="482">
        <v>0</v>
      </c>
      <c r="R147" s="482">
        <v>0</v>
      </c>
      <c r="S147" s="482">
        <v>0</v>
      </c>
      <c r="T147" s="482">
        <v>0</v>
      </c>
      <c r="U147" s="482">
        <v>0</v>
      </c>
      <c r="V147" s="482">
        <v>0</v>
      </c>
      <c r="W147" s="482">
        <v>0</v>
      </c>
      <c r="X147" s="482">
        <v>0</v>
      </c>
      <c r="Y147" s="490" t="s">
        <v>418</v>
      </c>
      <c r="Z147" s="490" t="s">
        <v>418</v>
      </c>
      <c r="AA147" s="482">
        <v>0</v>
      </c>
      <c r="AB147" s="490">
        <v>0</v>
      </c>
      <c r="AC147" s="482">
        <v>0</v>
      </c>
      <c r="AD147" s="490">
        <v>0</v>
      </c>
      <c r="AE147" s="482">
        <v>0</v>
      </c>
      <c r="AF147" s="491">
        <v>0</v>
      </c>
    </row>
    <row r="148" spans="1:32" ht="15" customHeight="1" x14ac:dyDescent="0.2">
      <c r="A148" s="463" t="s">
        <v>72</v>
      </c>
      <c r="B148" s="482">
        <v>0</v>
      </c>
      <c r="C148" s="482">
        <v>0</v>
      </c>
      <c r="D148" s="482">
        <v>0</v>
      </c>
      <c r="E148" s="482">
        <v>0</v>
      </c>
      <c r="F148" s="482">
        <v>0</v>
      </c>
      <c r="G148" s="482">
        <v>0</v>
      </c>
      <c r="H148" s="482">
        <v>0</v>
      </c>
      <c r="I148" s="482" t="s">
        <v>20</v>
      </c>
      <c r="J148" s="479" t="s">
        <v>72</v>
      </c>
      <c r="K148" s="489">
        <v>0</v>
      </c>
      <c r="L148" s="482">
        <v>0</v>
      </c>
      <c r="M148" s="482">
        <v>0</v>
      </c>
      <c r="N148" s="482">
        <v>0</v>
      </c>
      <c r="O148" s="482">
        <v>0</v>
      </c>
      <c r="P148" s="482">
        <v>0</v>
      </c>
      <c r="Q148" s="482">
        <v>0</v>
      </c>
      <c r="R148" s="482">
        <v>0</v>
      </c>
      <c r="S148" s="482">
        <v>0</v>
      </c>
      <c r="T148" s="482">
        <v>0</v>
      </c>
      <c r="U148" s="482">
        <v>0</v>
      </c>
      <c r="V148" s="482">
        <v>0</v>
      </c>
      <c r="W148" s="482">
        <v>0</v>
      </c>
      <c r="X148" s="482">
        <v>0</v>
      </c>
      <c r="Y148" s="490" t="s">
        <v>418</v>
      </c>
      <c r="Z148" s="490" t="s">
        <v>418</v>
      </c>
      <c r="AA148" s="482">
        <v>0</v>
      </c>
      <c r="AB148" s="490">
        <v>0</v>
      </c>
      <c r="AC148" s="482">
        <v>0</v>
      </c>
      <c r="AD148" s="490">
        <v>0</v>
      </c>
      <c r="AE148" s="482">
        <v>0</v>
      </c>
      <c r="AF148" s="491">
        <v>0</v>
      </c>
    </row>
    <row r="149" spans="1:32" ht="15" customHeight="1" thickBot="1" x14ac:dyDescent="0.25">
      <c r="A149" s="463" t="s">
        <v>73</v>
      </c>
      <c r="B149" s="492">
        <v>0</v>
      </c>
      <c r="C149" s="493">
        <v>0</v>
      </c>
      <c r="D149" s="493">
        <v>0</v>
      </c>
      <c r="E149" s="493">
        <v>0</v>
      </c>
      <c r="F149" s="493">
        <v>0</v>
      </c>
      <c r="G149" s="493">
        <v>0</v>
      </c>
      <c r="H149" s="493">
        <v>0</v>
      </c>
      <c r="I149" s="494" t="s">
        <v>20</v>
      </c>
      <c r="J149" s="479" t="s">
        <v>73</v>
      </c>
      <c r="K149" s="495">
        <v>0</v>
      </c>
      <c r="L149" s="493">
        <v>0</v>
      </c>
      <c r="M149" s="493">
        <v>0</v>
      </c>
      <c r="N149" s="493">
        <v>0</v>
      </c>
      <c r="O149" s="493">
        <v>0</v>
      </c>
      <c r="P149" s="493">
        <v>0</v>
      </c>
      <c r="Q149" s="493">
        <v>0</v>
      </c>
      <c r="R149" s="493">
        <v>0</v>
      </c>
      <c r="S149" s="493">
        <v>0</v>
      </c>
      <c r="T149" s="493">
        <v>0</v>
      </c>
      <c r="U149" s="493">
        <v>0</v>
      </c>
      <c r="V149" s="493">
        <v>0</v>
      </c>
      <c r="W149" s="493">
        <v>0</v>
      </c>
      <c r="X149" s="493">
        <v>0</v>
      </c>
      <c r="Y149" s="496" t="s">
        <v>418</v>
      </c>
      <c r="Z149" s="496" t="s">
        <v>418</v>
      </c>
      <c r="AA149" s="493">
        <v>0</v>
      </c>
      <c r="AB149" s="496">
        <v>0</v>
      </c>
      <c r="AC149" s="493">
        <v>0</v>
      </c>
      <c r="AD149" s="496">
        <v>0</v>
      </c>
      <c r="AE149" s="493">
        <v>0</v>
      </c>
      <c r="AF149" s="497">
        <v>0</v>
      </c>
    </row>
    <row r="150" spans="1:32" ht="15" customHeight="1" x14ac:dyDescent="0.2">
      <c r="A150" s="463" t="s">
        <v>42</v>
      </c>
      <c r="B150" s="488">
        <v>0</v>
      </c>
      <c r="C150" s="488">
        <v>0</v>
      </c>
      <c r="D150" s="488">
        <v>0</v>
      </c>
      <c r="E150" s="488">
        <v>0</v>
      </c>
      <c r="F150" s="488">
        <v>0</v>
      </c>
      <c r="G150" s="488">
        <v>0</v>
      </c>
      <c r="H150" s="488">
        <v>0</v>
      </c>
      <c r="I150" s="488" t="s">
        <v>20</v>
      </c>
      <c r="J150" s="479" t="s">
        <v>42</v>
      </c>
      <c r="K150" s="498">
        <v>0</v>
      </c>
      <c r="L150" s="488">
        <v>0</v>
      </c>
      <c r="M150" s="488">
        <v>0</v>
      </c>
      <c r="N150" s="488">
        <v>0</v>
      </c>
      <c r="O150" s="488">
        <v>0</v>
      </c>
      <c r="P150" s="488">
        <v>0</v>
      </c>
      <c r="Q150" s="488">
        <v>0</v>
      </c>
      <c r="R150" s="488">
        <v>0</v>
      </c>
      <c r="S150" s="488">
        <v>0</v>
      </c>
      <c r="T150" s="488">
        <v>0</v>
      </c>
      <c r="U150" s="488">
        <v>0</v>
      </c>
      <c r="V150" s="488">
        <v>0</v>
      </c>
      <c r="W150" s="488">
        <v>0</v>
      </c>
      <c r="X150" s="488">
        <v>0</v>
      </c>
      <c r="Y150" s="499" t="s">
        <v>418</v>
      </c>
      <c r="Z150" s="499" t="s">
        <v>418</v>
      </c>
      <c r="AA150" s="488">
        <v>0</v>
      </c>
      <c r="AB150" s="499">
        <v>0</v>
      </c>
      <c r="AC150" s="488">
        <v>0</v>
      </c>
      <c r="AD150" s="499">
        <v>0</v>
      </c>
      <c r="AE150" s="488">
        <v>0</v>
      </c>
      <c r="AF150" s="500">
        <v>0</v>
      </c>
    </row>
    <row r="151" spans="1:32" ht="15" customHeight="1" x14ac:dyDescent="0.2">
      <c r="A151" s="463" t="s">
        <v>74</v>
      </c>
      <c r="B151" s="482">
        <v>0</v>
      </c>
      <c r="C151" s="482">
        <v>0</v>
      </c>
      <c r="D151" s="482">
        <v>0</v>
      </c>
      <c r="E151" s="482">
        <v>0</v>
      </c>
      <c r="F151" s="482">
        <v>0</v>
      </c>
      <c r="G151" s="482">
        <v>0</v>
      </c>
      <c r="H151" s="482">
        <v>0</v>
      </c>
      <c r="I151" s="482" t="s">
        <v>20</v>
      </c>
      <c r="J151" s="479" t="s">
        <v>74</v>
      </c>
      <c r="K151" s="489">
        <v>0</v>
      </c>
      <c r="L151" s="482">
        <v>0</v>
      </c>
      <c r="M151" s="482">
        <v>0</v>
      </c>
      <c r="N151" s="482">
        <v>0</v>
      </c>
      <c r="O151" s="482">
        <v>0</v>
      </c>
      <c r="P151" s="482">
        <v>0</v>
      </c>
      <c r="Q151" s="482">
        <v>0</v>
      </c>
      <c r="R151" s="482">
        <v>0</v>
      </c>
      <c r="S151" s="482">
        <v>0</v>
      </c>
      <c r="T151" s="482">
        <v>0</v>
      </c>
      <c r="U151" s="482">
        <v>0</v>
      </c>
      <c r="V151" s="482">
        <v>0</v>
      </c>
      <c r="W151" s="482">
        <v>0</v>
      </c>
      <c r="X151" s="482">
        <v>0</v>
      </c>
      <c r="Y151" s="490" t="s">
        <v>418</v>
      </c>
      <c r="Z151" s="490" t="s">
        <v>418</v>
      </c>
      <c r="AA151" s="482">
        <v>0</v>
      </c>
      <c r="AB151" s="490">
        <v>0</v>
      </c>
      <c r="AC151" s="482">
        <v>0</v>
      </c>
      <c r="AD151" s="490">
        <v>0</v>
      </c>
      <c r="AE151" s="482">
        <v>0</v>
      </c>
      <c r="AF151" s="491">
        <v>0</v>
      </c>
    </row>
    <row r="152" spans="1:32" ht="15" customHeight="1" x14ac:dyDescent="0.2">
      <c r="A152" s="463" t="s">
        <v>75</v>
      </c>
      <c r="B152" s="482">
        <v>3</v>
      </c>
      <c r="C152" s="482">
        <v>0</v>
      </c>
      <c r="D152" s="482">
        <v>1</v>
      </c>
      <c r="E152" s="482">
        <v>0</v>
      </c>
      <c r="F152" s="482">
        <v>2</v>
      </c>
      <c r="G152" s="482">
        <v>0</v>
      </c>
      <c r="H152" s="482">
        <v>0</v>
      </c>
      <c r="I152" s="482" t="s">
        <v>20</v>
      </c>
      <c r="J152" s="479" t="s">
        <v>75</v>
      </c>
      <c r="K152" s="489">
        <v>0</v>
      </c>
      <c r="L152" s="482">
        <v>1</v>
      </c>
      <c r="M152" s="482">
        <v>0</v>
      </c>
      <c r="N152" s="482">
        <v>2</v>
      </c>
      <c r="O152" s="482">
        <v>0</v>
      </c>
      <c r="P152" s="482">
        <v>0</v>
      </c>
      <c r="Q152" s="482">
        <v>0</v>
      </c>
      <c r="R152" s="482">
        <v>0</v>
      </c>
      <c r="S152" s="482">
        <v>0</v>
      </c>
      <c r="T152" s="482">
        <v>0</v>
      </c>
      <c r="U152" s="482">
        <v>0</v>
      </c>
      <c r="V152" s="482">
        <v>0</v>
      </c>
      <c r="W152" s="482">
        <v>0</v>
      </c>
      <c r="X152" s="482">
        <v>0</v>
      </c>
      <c r="Y152" s="490">
        <v>19.8</v>
      </c>
      <c r="Z152" s="490" t="s">
        <v>418</v>
      </c>
      <c r="AA152" s="482">
        <v>0</v>
      </c>
      <c r="AB152" s="490">
        <v>0</v>
      </c>
      <c r="AC152" s="482">
        <v>0</v>
      </c>
      <c r="AD152" s="490">
        <v>0</v>
      </c>
      <c r="AE152" s="482">
        <v>0</v>
      </c>
      <c r="AF152" s="491">
        <v>0</v>
      </c>
    </row>
    <row r="153" spans="1:32" ht="15" customHeight="1" x14ac:dyDescent="0.2">
      <c r="A153" s="463" t="s">
        <v>76</v>
      </c>
      <c r="B153" s="482">
        <v>0</v>
      </c>
      <c r="C153" s="482">
        <v>0</v>
      </c>
      <c r="D153" s="482">
        <v>0</v>
      </c>
      <c r="E153" s="482">
        <v>0</v>
      </c>
      <c r="F153" s="482">
        <v>0</v>
      </c>
      <c r="G153" s="482">
        <v>0</v>
      </c>
      <c r="H153" s="482">
        <v>0</v>
      </c>
      <c r="I153" s="482" t="s">
        <v>20</v>
      </c>
      <c r="J153" s="479" t="s">
        <v>76</v>
      </c>
      <c r="K153" s="489">
        <v>0</v>
      </c>
      <c r="L153" s="482">
        <v>0</v>
      </c>
      <c r="M153" s="482">
        <v>0</v>
      </c>
      <c r="N153" s="482">
        <v>0</v>
      </c>
      <c r="O153" s="482">
        <v>0</v>
      </c>
      <c r="P153" s="482">
        <v>0</v>
      </c>
      <c r="Q153" s="482">
        <v>0</v>
      </c>
      <c r="R153" s="482">
        <v>0</v>
      </c>
      <c r="S153" s="482">
        <v>0</v>
      </c>
      <c r="T153" s="482">
        <v>0</v>
      </c>
      <c r="U153" s="482">
        <v>0</v>
      </c>
      <c r="V153" s="482">
        <v>0</v>
      </c>
      <c r="W153" s="482">
        <v>0</v>
      </c>
      <c r="X153" s="482">
        <v>0</v>
      </c>
      <c r="Y153" s="490" t="s">
        <v>418</v>
      </c>
      <c r="Z153" s="490" t="s">
        <v>418</v>
      </c>
      <c r="AA153" s="482">
        <v>0</v>
      </c>
      <c r="AB153" s="490">
        <v>0</v>
      </c>
      <c r="AC153" s="482">
        <v>0</v>
      </c>
      <c r="AD153" s="490">
        <v>0</v>
      </c>
      <c r="AE153" s="482">
        <v>0</v>
      </c>
      <c r="AF153" s="491">
        <v>0</v>
      </c>
    </row>
    <row r="154" spans="1:32" ht="15" customHeight="1" x14ac:dyDescent="0.2">
      <c r="A154" s="463" t="s">
        <v>43</v>
      </c>
      <c r="B154" s="482">
        <v>0</v>
      </c>
      <c r="C154" s="482">
        <v>0</v>
      </c>
      <c r="D154" s="482">
        <v>0</v>
      </c>
      <c r="E154" s="482">
        <v>0</v>
      </c>
      <c r="F154" s="482">
        <v>0</v>
      </c>
      <c r="G154" s="482">
        <v>0</v>
      </c>
      <c r="H154" s="482">
        <v>0</v>
      </c>
      <c r="I154" s="482" t="s">
        <v>20</v>
      </c>
      <c r="J154" s="479" t="s">
        <v>43</v>
      </c>
      <c r="K154" s="489">
        <v>0</v>
      </c>
      <c r="L154" s="482">
        <v>0</v>
      </c>
      <c r="M154" s="482">
        <v>0</v>
      </c>
      <c r="N154" s="482">
        <v>0</v>
      </c>
      <c r="O154" s="482">
        <v>0</v>
      </c>
      <c r="P154" s="482">
        <v>0</v>
      </c>
      <c r="Q154" s="482">
        <v>0</v>
      </c>
      <c r="R154" s="482">
        <v>0</v>
      </c>
      <c r="S154" s="482">
        <v>0</v>
      </c>
      <c r="T154" s="482">
        <v>0</v>
      </c>
      <c r="U154" s="482">
        <v>0</v>
      </c>
      <c r="V154" s="482">
        <v>0</v>
      </c>
      <c r="W154" s="482">
        <v>0</v>
      </c>
      <c r="X154" s="482">
        <v>0</v>
      </c>
      <c r="Y154" s="490" t="s">
        <v>418</v>
      </c>
      <c r="Z154" s="490" t="s">
        <v>418</v>
      </c>
      <c r="AA154" s="482">
        <v>0</v>
      </c>
      <c r="AB154" s="490">
        <v>0</v>
      </c>
      <c r="AC154" s="482">
        <v>0</v>
      </c>
      <c r="AD154" s="490">
        <v>0</v>
      </c>
      <c r="AE154" s="482">
        <v>0</v>
      </c>
      <c r="AF154" s="491">
        <v>0</v>
      </c>
    </row>
    <row r="155" spans="1:32" ht="15" customHeight="1" x14ac:dyDescent="0.2">
      <c r="A155" s="463" t="s">
        <v>77</v>
      </c>
      <c r="B155" s="482">
        <v>1</v>
      </c>
      <c r="C155" s="482">
        <v>0</v>
      </c>
      <c r="D155" s="482">
        <v>1</v>
      </c>
      <c r="E155" s="482">
        <v>0</v>
      </c>
      <c r="F155" s="482">
        <v>0</v>
      </c>
      <c r="G155" s="482">
        <v>0</v>
      </c>
      <c r="H155" s="482">
        <v>0</v>
      </c>
      <c r="I155" s="482" t="s">
        <v>20</v>
      </c>
      <c r="J155" s="479" t="s">
        <v>77</v>
      </c>
      <c r="K155" s="489">
        <v>0</v>
      </c>
      <c r="L155" s="482">
        <v>0</v>
      </c>
      <c r="M155" s="482">
        <v>1</v>
      </c>
      <c r="N155" s="482">
        <v>0</v>
      </c>
      <c r="O155" s="482">
        <v>0</v>
      </c>
      <c r="P155" s="482">
        <v>0</v>
      </c>
      <c r="Q155" s="482">
        <v>0</v>
      </c>
      <c r="R155" s="482">
        <v>0</v>
      </c>
      <c r="S155" s="482">
        <v>0</v>
      </c>
      <c r="T155" s="482">
        <v>0</v>
      </c>
      <c r="U155" s="482">
        <v>0</v>
      </c>
      <c r="V155" s="482">
        <v>0</v>
      </c>
      <c r="W155" s="482">
        <v>0</v>
      </c>
      <c r="X155" s="482">
        <v>0</v>
      </c>
      <c r="Y155" s="490">
        <v>17.600000000000001</v>
      </c>
      <c r="Z155" s="490" t="s">
        <v>418</v>
      </c>
      <c r="AA155" s="482">
        <v>0</v>
      </c>
      <c r="AB155" s="490">
        <v>0</v>
      </c>
      <c r="AC155" s="482">
        <v>0</v>
      </c>
      <c r="AD155" s="490">
        <v>0</v>
      </c>
      <c r="AE155" s="482">
        <v>0</v>
      </c>
      <c r="AF155" s="491">
        <v>0</v>
      </c>
    </row>
    <row r="156" spans="1:32" ht="15" customHeight="1" x14ac:dyDescent="0.2">
      <c r="A156" s="463" t="s">
        <v>78</v>
      </c>
      <c r="B156" s="482">
        <v>0</v>
      </c>
      <c r="C156" s="482">
        <v>0</v>
      </c>
      <c r="D156" s="482">
        <v>0</v>
      </c>
      <c r="E156" s="482">
        <v>0</v>
      </c>
      <c r="F156" s="482">
        <v>0</v>
      </c>
      <c r="G156" s="482">
        <v>0</v>
      </c>
      <c r="H156" s="482">
        <v>0</v>
      </c>
      <c r="I156" s="482" t="s">
        <v>20</v>
      </c>
      <c r="J156" s="479" t="s">
        <v>78</v>
      </c>
      <c r="K156" s="489">
        <v>0</v>
      </c>
      <c r="L156" s="482">
        <v>0</v>
      </c>
      <c r="M156" s="482">
        <v>0</v>
      </c>
      <c r="N156" s="482">
        <v>0</v>
      </c>
      <c r="O156" s="482">
        <v>0</v>
      </c>
      <c r="P156" s="482">
        <v>0</v>
      </c>
      <c r="Q156" s="482">
        <v>0</v>
      </c>
      <c r="R156" s="482">
        <v>0</v>
      </c>
      <c r="S156" s="482">
        <v>0</v>
      </c>
      <c r="T156" s="482">
        <v>0</v>
      </c>
      <c r="U156" s="482">
        <v>0</v>
      </c>
      <c r="V156" s="482">
        <v>0</v>
      </c>
      <c r="W156" s="482">
        <v>0</v>
      </c>
      <c r="X156" s="482">
        <v>0</v>
      </c>
      <c r="Y156" s="490" t="s">
        <v>418</v>
      </c>
      <c r="Z156" s="490" t="s">
        <v>418</v>
      </c>
      <c r="AA156" s="482">
        <v>0</v>
      </c>
      <c r="AB156" s="490">
        <v>0</v>
      </c>
      <c r="AC156" s="482">
        <v>0</v>
      </c>
      <c r="AD156" s="490">
        <v>0</v>
      </c>
      <c r="AE156" s="482">
        <v>0</v>
      </c>
      <c r="AF156" s="491">
        <v>0</v>
      </c>
    </row>
    <row r="157" spans="1:32" ht="15" customHeight="1" x14ac:dyDescent="0.2">
      <c r="A157" s="463" t="s">
        <v>79</v>
      </c>
      <c r="B157" s="482">
        <v>1</v>
      </c>
      <c r="C157" s="482">
        <v>0</v>
      </c>
      <c r="D157" s="482">
        <v>1</v>
      </c>
      <c r="E157" s="482">
        <v>0</v>
      </c>
      <c r="F157" s="482">
        <v>0</v>
      </c>
      <c r="G157" s="482">
        <v>0</v>
      </c>
      <c r="H157" s="482">
        <v>0</v>
      </c>
      <c r="I157" s="482" t="s">
        <v>20</v>
      </c>
      <c r="J157" s="479" t="s">
        <v>79</v>
      </c>
      <c r="K157" s="489">
        <v>0</v>
      </c>
      <c r="L157" s="482">
        <v>1</v>
      </c>
      <c r="M157" s="482">
        <v>0</v>
      </c>
      <c r="N157" s="482">
        <v>0</v>
      </c>
      <c r="O157" s="482">
        <v>0</v>
      </c>
      <c r="P157" s="482">
        <v>0</v>
      </c>
      <c r="Q157" s="482">
        <v>0</v>
      </c>
      <c r="R157" s="482">
        <v>0</v>
      </c>
      <c r="S157" s="482">
        <v>0</v>
      </c>
      <c r="T157" s="482">
        <v>0</v>
      </c>
      <c r="U157" s="482">
        <v>0</v>
      </c>
      <c r="V157" s="482">
        <v>0</v>
      </c>
      <c r="W157" s="482">
        <v>0</v>
      </c>
      <c r="X157" s="482">
        <v>0</v>
      </c>
      <c r="Y157" s="490">
        <v>10.6</v>
      </c>
      <c r="Z157" s="490" t="s">
        <v>418</v>
      </c>
      <c r="AA157" s="482">
        <v>0</v>
      </c>
      <c r="AB157" s="490">
        <v>0</v>
      </c>
      <c r="AC157" s="482">
        <v>0</v>
      </c>
      <c r="AD157" s="490">
        <v>0</v>
      </c>
      <c r="AE157" s="482">
        <v>0</v>
      </c>
      <c r="AF157" s="491">
        <v>0</v>
      </c>
    </row>
    <row r="158" spans="1:32" ht="15" customHeight="1" x14ac:dyDescent="0.2">
      <c r="A158" s="463" t="s">
        <v>45</v>
      </c>
      <c r="B158" s="488">
        <v>0</v>
      </c>
      <c r="C158" s="488">
        <v>0</v>
      </c>
      <c r="D158" s="488">
        <v>0</v>
      </c>
      <c r="E158" s="488">
        <v>0</v>
      </c>
      <c r="F158" s="488">
        <v>0</v>
      </c>
      <c r="G158" s="488">
        <v>0</v>
      </c>
      <c r="H158" s="488">
        <v>0</v>
      </c>
      <c r="I158" s="488" t="s">
        <v>20</v>
      </c>
      <c r="J158" s="479" t="s">
        <v>45</v>
      </c>
      <c r="K158" s="498">
        <v>0</v>
      </c>
      <c r="L158" s="488">
        <v>0</v>
      </c>
      <c r="M158" s="488">
        <v>0</v>
      </c>
      <c r="N158" s="488">
        <v>0</v>
      </c>
      <c r="O158" s="488">
        <v>0</v>
      </c>
      <c r="P158" s="488">
        <v>0</v>
      </c>
      <c r="Q158" s="488">
        <v>0</v>
      </c>
      <c r="R158" s="488">
        <v>0</v>
      </c>
      <c r="S158" s="488">
        <v>0</v>
      </c>
      <c r="T158" s="488">
        <v>0</v>
      </c>
      <c r="U158" s="488">
        <v>0</v>
      </c>
      <c r="V158" s="488">
        <v>0</v>
      </c>
      <c r="W158" s="488">
        <v>0</v>
      </c>
      <c r="X158" s="488">
        <v>0</v>
      </c>
      <c r="Y158" s="499" t="s">
        <v>418</v>
      </c>
      <c r="Z158" s="499" t="s">
        <v>418</v>
      </c>
      <c r="AA158" s="488">
        <v>0</v>
      </c>
      <c r="AB158" s="499">
        <v>0</v>
      </c>
      <c r="AC158" s="488">
        <v>0</v>
      </c>
      <c r="AD158" s="499">
        <v>0</v>
      </c>
      <c r="AE158" s="488">
        <v>0</v>
      </c>
      <c r="AF158" s="500">
        <v>0</v>
      </c>
    </row>
    <row r="159" spans="1:32" ht="15" customHeight="1" x14ac:dyDescent="0.2">
      <c r="A159" s="463" t="s">
        <v>80</v>
      </c>
      <c r="B159" s="482">
        <v>3</v>
      </c>
      <c r="C159" s="482">
        <v>0</v>
      </c>
      <c r="D159" s="482">
        <v>3</v>
      </c>
      <c r="E159" s="482">
        <v>0</v>
      </c>
      <c r="F159" s="482">
        <v>0</v>
      </c>
      <c r="G159" s="482">
        <v>0</v>
      </c>
      <c r="H159" s="482">
        <v>0</v>
      </c>
      <c r="I159" s="482" t="s">
        <v>20</v>
      </c>
      <c r="J159" s="479" t="s">
        <v>80</v>
      </c>
      <c r="K159" s="489">
        <v>0</v>
      </c>
      <c r="L159" s="482">
        <v>0</v>
      </c>
      <c r="M159" s="482">
        <v>1</v>
      </c>
      <c r="N159" s="482">
        <v>2</v>
      </c>
      <c r="O159" s="482">
        <v>0</v>
      </c>
      <c r="P159" s="482">
        <v>0</v>
      </c>
      <c r="Q159" s="482">
        <v>0</v>
      </c>
      <c r="R159" s="482">
        <v>0</v>
      </c>
      <c r="S159" s="482">
        <v>0</v>
      </c>
      <c r="T159" s="482">
        <v>0</v>
      </c>
      <c r="U159" s="482">
        <v>0</v>
      </c>
      <c r="V159" s="482">
        <v>0</v>
      </c>
      <c r="W159" s="482">
        <v>0</v>
      </c>
      <c r="X159" s="482">
        <v>0</v>
      </c>
      <c r="Y159" s="490">
        <v>21</v>
      </c>
      <c r="Z159" s="490" t="s">
        <v>418</v>
      </c>
      <c r="AA159" s="482">
        <v>0</v>
      </c>
      <c r="AB159" s="490">
        <v>0</v>
      </c>
      <c r="AC159" s="482">
        <v>0</v>
      </c>
      <c r="AD159" s="490">
        <v>0</v>
      </c>
      <c r="AE159" s="482">
        <v>0</v>
      </c>
      <c r="AF159" s="491">
        <v>0</v>
      </c>
    </row>
    <row r="160" spans="1:32" ht="15" customHeight="1" x14ac:dyDescent="0.2">
      <c r="A160" s="463" t="s">
        <v>81</v>
      </c>
      <c r="B160" s="482">
        <v>1</v>
      </c>
      <c r="C160" s="482">
        <v>0</v>
      </c>
      <c r="D160" s="482">
        <v>0</v>
      </c>
      <c r="E160" s="482">
        <v>0</v>
      </c>
      <c r="F160" s="482">
        <v>1</v>
      </c>
      <c r="G160" s="482">
        <v>0</v>
      </c>
      <c r="H160" s="482">
        <v>0</v>
      </c>
      <c r="I160" s="482" t="s">
        <v>20</v>
      </c>
      <c r="J160" s="479" t="s">
        <v>81</v>
      </c>
      <c r="K160" s="489">
        <v>0</v>
      </c>
      <c r="L160" s="482">
        <v>1</v>
      </c>
      <c r="M160" s="482">
        <v>0</v>
      </c>
      <c r="N160" s="482">
        <v>0</v>
      </c>
      <c r="O160" s="482">
        <v>0</v>
      </c>
      <c r="P160" s="482">
        <v>0</v>
      </c>
      <c r="Q160" s="482">
        <v>0</v>
      </c>
      <c r="R160" s="482">
        <v>0</v>
      </c>
      <c r="S160" s="482">
        <v>0</v>
      </c>
      <c r="T160" s="482">
        <v>0</v>
      </c>
      <c r="U160" s="482">
        <v>0</v>
      </c>
      <c r="V160" s="482">
        <v>0</v>
      </c>
      <c r="W160" s="482">
        <v>0</v>
      </c>
      <c r="X160" s="482">
        <v>0</v>
      </c>
      <c r="Y160" s="490">
        <v>12.4</v>
      </c>
      <c r="Z160" s="490" t="s">
        <v>418</v>
      </c>
      <c r="AA160" s="482">
        <v>0</v>
      </c>
      <c r="AB160" s="490">
        <v>0</v>
      </c>
      <c r="AC160" s="482">
        <v>0</v>
      </c>
      <c r="AD160" s="490">
        <v>0</v>
      </c>
      <c r="AE160" s="482">
        <v>0</v>
      </c>
      <c r="AF160" s="491">
        <v>0</v>
      </c>
    </row>
    <row r="161" spans="1:32" ht="15" customHeight="1" x14ac:dyDescent="0.2">
      <c r="A161" s="463" t="s">
        <v>82</v>
      </c>
      <c r="B161" s="482">
        <v>0</v>
      </c>
      <c r="C161" s="482">
        <v>0</v>
      </c>
      <c r="D161" s="482">
        <v>0</v>
      </c>
      <c r="E161" s="482">
        <v>0</v>
      </c>
      <c r="F161" s="482">
        <v>0</v>
      </c>
      <c r="G161" s="482">
        <v>0</v>
      </c>
      <c r="H161" s="482">
        <v>0</v>
      </c>
      <c r="I161" s="482" t="s">
        <v>20</v>
      </c>
      <c r="J161" s="479" t="s">
        <v>82</v>
      </c>
      <c r="K161" s="489">
        <v>0</v>
      </c>
      <c r="L161" s="482">
        <v>0</v>
      </c>
      <c r="M161" s="482">
        <v>0</v>
      </c>
      <c r="N161" s="482">
        <v>0</v>
      </c>
      <c r="O161" s="482">
        <v>0</v>
      </c>
      <c r="P161" s="482">
        <v>0</v>
      </c>
      <c r="Q161" s="482">
        <v>0</v>
      </c>
      <c r="R161" s="482">
        <v>0</v>
      </c>
      <c r="S161" s="482">
        <v>0</v>
      </c>
      <c r="T161" s="482">
        <v>0</v>
      </c>
      <c r="U161" s="482">
        <v>0</v>
      </c>
      <c r="V161" s="482">
        <v>0</v>
      </c>
      <c r="W161" s="482">
        <v>0</v>
      </c>
      <c r="X161" s="482">
        <v>0</v>
      </c>
      <c r="Y161" s="490" t="s">
        <v>418</v>
      </c>
      <c r="Z161" s="490" t="s">
        <v>418</v>
      </c>
      <c r="AA161" s="482">
        <v>0</v>
      </c>
      <c r="AB161" s="490">
        <v>0</v>
      </c>
      <c r="AC161" s="482">
        <v>0</v>
      </c>
      <c r="AD161" s="490">
        <v>0</v>
      </c>
      <c r="AE161" s="482">
        <v>0</v>
      </c>
      <c r="AF161" s="491">
        <v>0</v>
      </c>
    </row>
    <row r="162" spans="1:32" ht="15" customHeight="1" x14ac:dyDescent="0.2">
      <c r="A162" s="463" t="s">
        <v>47</v>
      </c>
      <c r="B162" s="482">
        <v>0</v>
      </c>
      <c r="C162" s="482">
        <v>0</v>
      </c>
      <c r="D162" s="482">
        <v>0</v>
      </c>
      <c r="E162" s="482">
        <v>0</v>
      </c>
      <c r="F162" s="482">
        <v>0</v>
      </c>
      <c r="G162" s="482">
        <v>0</v>
      </c>
      <c r="H162" s="482">
        <v>0</v>
      </c>
      <c r="I162" s="482" t="s">
        <v>20</v>
      </c>
      <c r="J162" s="479" t="s">
        <v>47</v>
      </c>
      <c r="K162" s="489">
        <v>0</v>
      </c>
      <c r="L162" s="482">
        <v>0</v>
      </c>
      <c r="M162" s="482">
        <v>0</v>
      </c>
      <c r="N162" s="482">
        <v>0</v>
      </c>
      <c r="O162" s="482">
        <v>0</v>
      </c>
      <c r="P162" s="482">
        <v>0</v>
      </c>
      <c r="Q162" s="482">
        <v>0</v>
      </c>
      <c r="R162" s="482">
        <v>0</v>
      </c>
      <c r="S162" s="482">
        <v>0</v>
      </c>
      <c r="T162" s="482">
        <v>0</v>
      </c>
      <c r="U162" s="482">
        <v>0</v>
      </c>
      <c r="V162" s="482">
        <v>0</v>
      </c>
      <c r="W162" s="482">
        <v>0</v>
      </c>
      <c r="X162" s="482">
        <v>0</v>
      </c>
      <c r="Y162" s="490" t="s">
        <v>418</v>
      </c>
      <c r="Z162" s="490" t="s">
        <v>418</v>
      </c>
      <c r="AA162" s="482">
        <v>0</v>
      </c>
      <c r="AB162" s="490">
        <v>0</v>
      </c>
      <c r="AC162" s="482">
        <v>0</v>
      </c>
      <c r="AD162" s="490">
        <v>0</v>
      </c>
      <c r="AE162" s="482">
        <v>0</v>
      </c>
      <c r="AF162" s="491">
        <v>0</v>
      </c>
    </row>
    <row r="163" spans="1:32" ht="15" customHeight="1" x14ac:dyDescent="0.2">
      <c r="A163" s="463" t="s">
        <v>83</v>
      </c>
      <c r="B163" s="482">
        <v>2</v>
      </c>
      <c r="C163" s="482">
        <v>0</v>
      </c>
      <c r="D163" s="482">
        <v>2</v>
      </c>
      <c r="E163" s="482">
        <v>0</v>
      </c>
      <c r="F163" s="482">
        <v>0</v>
      </c>
      <c r="G163" s="482">
        <v>0</v>
      </c>
      <c r="H163" s="482">
        <v>0</v>
      </c>
      <c r="I163" s="482" t="s">
        <v>20</v>
      </c>
      <c r="J163" s="479" t="s">
        <v>83</v>
      </c>
      <c r="K163" s="489">
        <v>0</v>
      </c>
      <c r="L163" s="482">
        <v>1</v>
      </c>
      <c r="M163" s="482">
        <v>1</v>
      </c>
      <c r="N163" s="482">
        <v>0</v>
      </c>
      <c r="O163" s="482">
        <v>0</v>
      </c>
      <c r="P163" s="482">
        <v>0</v>
      </c>
      <c r="Q163" s="482">
        <v>0</v>
      </c>
      <c r="R163" s="482">
        <v>0</v>
      </c>
      <c r="S163" s="482">
        <v>0</v>
      </c>
      <c r="T163" s="482">
        <v>0</v>
      </c>
      <c r="U163" s="482">
        <v>0</v>
      </c>
      <c r="V163" s="482">
        <v>0</v>
      </c>
      <c r="W163" s="482">
        <v>0</v>
      </c>
      <c r="X163" s="482">
        <v>0</v>
      </c>
      <c r="Y163" s="490">
        <v>15.9</v>
      </c>
      <c r="Z163" s="490" t="s">
        <v>418</v>
      </c>
      <c r="AA163" s="482">
        <v>0</v>
      </c>
      <c r="AB163" s="490">
        <v>0</v>
      </c>
      <c r="AC163" s="482">
        <v>0</v>
      </c>
      <c r="AD163" s="490">
        <v>0</v>
      </c>
      <c r="AE163" s="482">
        <v>0</v>
      </c>
      <c r="AF163" s="491">
        <v>0</v>
      </c>
    </row>
    <row r="164" spans="1:32" ht="15" customHeight="1" x14ac:dyDescent="0.2">
      <c r="A164" s="463" t="s">
        <v>84</v>
      </c>
      <c r="B164" s="482">
        <v>1</v>
      </c>
      <c r="C164" s="482">
        <v>0</v>
      </c>
      <c r="D164" s="482">
        <v>1</v>
      </c>
      <c r="E164" s="482">
        <v>0</v>
      </c>
      <c r="F164" s="482">
        <v>0</v>
      </c>
      <c r="G164" s="482">
        <v>0</v>
      </c>
      <c r="H164" s="482">
        <v>0</v>
      </c>
      <c r="I164" s="482" t="s">
        <v>20</v>
      </c>
      <c r="J164" s="479" t="s">
        <v>84</v>
      </c>
      <c r="K164" s="489">
        <v>0</v>
      </c>
      <c r="L164" s="482">
        <v>0</v>
      </c>
      <c r="M164" s="482">
        <v>1</v>
      </c>
      <c r="N164" s="482">
        <v>0</v>
      </c>
      <c r="O164" s="482">
        <v>0</v>
      </c>
      <c r="P164" s="482">
        <v>0</v>
      </c>
      <c r="Q164" s="482">
        <v>0</v>
      </c>
      <c r="R164" s="482">
        <v>0</v>
      </c>
      <c r="S164" s="482">
        <v>0</v>
      </c>
      <c r="T164" s="482">
        <v>0</v>
      </c>
      <c r="U164" s="482">
        <v>0</v>
      </c>
      <c r="V164" s="482">
        <v>0</v>
      </c>
      <c r="W164" s="482">
        <v>0</v>
      </c>
      <c r="X164" s="482">
        <v>0</v>
      </c>
      <c r="Y164" s="490">
        <v>15.3</v>
      </c>
      <c r="Z164" s="490" t="s">
        <v>418</v>
      </c>
      <c r="AA164" s="482">
        <v>0</v>
      </c>
      <c r="AB164" s="490">
        <v>0</v>
      </c>
      <c r="AC164" s="482">
        <v>0</v>
      </c>
      <c r="AD164" s="490">
        <v>0</v>
      </c>
      <c r="AE164" s="482">
        <v>0</v>
      </c>
      <c r="AF164" s="491">
        <v>0</v>
      </c>
    </row>
    <row r="165" spans="1:32" ht="15" customHeight="1" x14ac:dyDescent="0.2">
      <c r="A165" s="463" t="s">
        <v>85</v>
      </c>
      <c r="B165" s="482">
        <v>2</v>
      </c>
      <c r="C165" s="482">
        <v>0</v>
      </c>
      <c r="D165" s="482">
        <v>2</v>
      </c>
      <c r="E165" s="482">
        <v>0</v>
      </c>
      <c r="F165" s="482">
        <v>0</v>
      </c>
      <c r="G165" s="482">
        <v>0</v>
      </c>
      <c r="H165" s="482">
        <v>0</v>
      </c>
      <c r="I165" s="482" t="s">
        <v>20</v>
      </c>
      <c r="J165" s="479" t="s">
        <v>85</v>
      </c>
      <c r="K165" s="489">
        <v>0</v>
      </c>
      <c r="L165" s="482">
        <v>0</v>
      </c>
      <c r="M165" s="482">
        <v>2</v>
      </c>
      <c r="N165" s="482">
        <v>0</v>
      </c>
      <c r="O165" s="482">
        <v>0</v>
      </c>
      <c r="P165" s="482">
        <v>0</v>
      </c>
      <c r="Q165" s="482">
        <v>0</v>
      </c>
      <c r="R165" s="482">
        <v>0</v>
      </c>
      <c r="S165" s="482">
        <v>0</v>
      </c>
      <c r="T165" s="482">
        <v>0</v>
      </c>
      <c r="U165" s="482">
        <v>0</v>
      </c>
      <c r="V165" s="482">
        <v>0</v>
      </c>
      <c r="W165" s="482">
        <v>0</v>
      </c>
      <c r="X165" s="482">
        <v>0</v>
      </c>
      <c r="Y165" s="490">
        <v>17</v>
      </c>
      <c r="Z165" s="490" t="s">
        <v>418</v>
      </c>
      <c r="AA165" s="482">
        <v>0</v>
      </c>
      <c r="AB165" s="490">
        <v>0</v>
      </c>
      <c r="AC165" s="482">
        <v>0</v>
      </c>
      <c r="AD165" s="490">
        <v>0</v>
      </c>
      <c r="AE165" s="482">
        <v>0</v>
      </c>
      <c r="AF165" s="491">
        <v>0</v>
      </c>
    </row>
    <row r="166" spans="1:32" ht="15" customHeight="1" x14ac:dyDescent="0.2">
      <c r="A166" s="463" t="s">
        <v>49</v>
      </c>
      <c r="B166" s="482">
        <v>0</v>
      </c>
      <c r="C166" s="482">
        <v>0</v>
      </c>
      <c r="D166" s="482">
        <v>0</v>
      </c>
      <c r="E166" s="482">
        <v>0</v>
      </c>
      <c r="F166" s="482">
        <v>0</v>
      </c>
      <c r="G166" s="482">
        <v>0</v>
      </c>
      <c r="H166" s="482">
        <v>0</v>
      </c>
      <c r="I166" s="482" t="s">
        <v>20</v>
      </c>
      <c r="J166" s="479" t="s">
        <v>49</v>
      </c>
      <c r="K166" s="489">
        <v>0</v>
      </c>
      <c r="L166" s="482">
        <v>0</v>
      </c>
      <c r="M166" s="482">
        <v>0</v>
      </c>
      <c r="N166" s="482">
        <v>0</v>
      </c>
      <c r="O166" s="482">
        <v>0</v>
      </c>
      <c r="P166" s="482">
        <v>0</v>
      </c>
      <c r="Q166" s="482">
        <v>0</v>
      </c>
      <c r="R166" s="482">
        <v>0</v>
      </c>
      <c r="S166" s="482">
        <v>0</v>
      </c>
      <c r="T166" s="482">
        <v>0</v>
      </c>
      <c r="U166" s="482">
        <v>0</v>
      </c>
      <c r="V166" s="482">
        <v>0</v>
      </c>
      <c r="W166" s="482">
        <v>0</v>
      </c>
      <c r="X166" s="482">
        <v>0</v>
      </c>
      <c r="Y166" s="490" t="s">
        <v>418</v>
      </c>
      <c r="Z166" s="490" t="s">
        <v>418</v>
      </c>
      <c r="AA166" s="482">
        <v>0</v>
      </c>
      <c r="AB166" s="490">
        <v>0</v>
      </c>
      <c r="AC166" s="482">
        <v>0</v>
      </c>
      <c r="AD166" s="490">
        <v>0</v>
      </c>
      <c r="AE166" s="482">
        <v>0</v>
      </c>
      <c r="AF166" s="491">
        <v>0</v>
      </c>
    </row>
    <row r="167" spans="1:32" ht="15" customHeight="1" x14ac:dyDescent="0.2">
      <c r="A167" s="463" t="s">
        <v>86</v>
      </c>
      <c r="B167" s="482">
        <v>1</v>
      </c>
      <c r="C167" s="482">
        <v>0</v>
      </c>
      <c r="D167" s="482">
        <v>1</v>
      </c>
      <c r="E167" s="482">
        <v>0</v>
      </c>
      <c r="F167" s="482">
        <v>0</v>
      </c>
      <c r="G167" s="482">
        <v>0</v>
      </c>
      <c r="H167" s="482">
        <v>0</v>
      </c>
      <c r="I167" s="482" t="s">
        <v>20</v>
      </c>
      <c r="J167" s="479" t="s">
        <v>86</v>
      </c>
      <c r="K167" s="489">
        <v>0</v>
      </c>
      <c r="L167" s="482">
        <v>0</v>
      </c>
      <c r="M167" s="482">
        <v>1</v>
      </c>
      <c r="N167" s="482">
        <v>0</v>
      </c>
      <c r="O167" s="482">
        <v>0</v>
      </c>
      <c r="P167" s="482">
        <v>0</v>
      </c>
      <c r="Q167" s="482">
        <v>0</v>
      </c>
      <c r="R167" s="482">
        <v>0</v>
      </c>
      <c r="S167" s="482">
        <v>0</v>
      </c>
      <c r="T167" s="482">
        <v>0</v>
      </c>
      <c r="U167" s="482">
        <v>0</v>
      </c>
      <c r="V167" s="482">
        <v>0</v>
      </c>
      <c r="W167" s="482">
        <v>0</v>
      </c>
      <c r="X167" s="482">
        <v>0</v>
      </c>
      <c r="Y167" s="490">
        <v>16.399999999999999</v>
      </c>
      <c r="Z167" s="490" t="s">
        <v>418</v>
      </c>
      <c r="AA167" s="482">
        <v>0</v>
      </c>
      <c r="AB167" s="490">
        <v>0</v>
      </c>
      <c r="AC167" s="482">
        <v>0</v>
      </c>
      <c r="AD167" s="490">
        <v>0</v>
      </c>
      <c r="AE167" s="482">
        <v>0</v>
      </c>
      <c r="AF167" s="491">
        <v>0</v>
      </c>
    </row>
    <row r="168" spans="1:32" ht="15" customHeight="1" x14ac:dyDescent="0.2">
      <c r="A168" s="463" t="s">
        <v>87</v>
      </c>
      <c r="B168" s="482">
        <v>1</v>
      </c>
      <c r="C168" s="482">
        <v>0</v>
      </c>
      <c r="D168" s="482">
        <v>1</v>
      </c>
      <c r="E168" s="482">
        <v>0</v>
      </c>
      <c r="F168" s="482">
        <v>0</v>
      </c>
      <c r="G168" s="482">
        <v>0</v>
      </c>
      <c r="H168" s="482">
        <v>0</v>
      </c>
      <c r="I168" s="482" t="s">
        <v>20</v>
      </c>
      <c r="J168" s="479" t="s">
        <v>87</v>
      </c>
      <c r="K168" s="489">
        <v>0</v>
      </c>
      <c r="L168" s="482">
        <v>0</v>
      </c>
      <c r="M168" s="482">
        <v>1</v>
      </c>
      <c r="N168" s="482">
        <v>0</v>
      </c>
      <c r="O168" s="482">
        <v>0</v>
      </c>
      <c r="P168" s="482">
        <v>0</v>
      </c>
      <c r="Q168" s="482">
        <v>0</v>
      </c>
      <c r="R168" s="482">
        <v>0</v>
      </c>
      <c r="S168" s="482">
        <v>0</v>
      </c>
      <c r="T168" s="482">
        <v>0</v>
      </c>
      <c r="U168" s="482">
        <v>0</v>
      </c>
      <c r="V168" s="482">
        <v>0</v>
      </c>
      <c r="W168" s="482">
        <v>0</v>
      </c>
      <c r="X168" s="482">
        <v>0</v>
      </c>
      <c r="Y168" s="490">
        <v>15.7</v>
      </c>
      <c r="Z168" s="490" t="s">
        <v>418</v>
      </c>
      <c r="AA168" s="482">
        <v>0</v>
      </c>
      <c r="AB168" s="490">
        <v>0</v>
      </c>
      <c r="AC168" s="482">
        <v>0</v>
      </c>
      <c r="AD168" s="490">
        <v>0</v>
      </c>
      <c r="AE168" s="482">
        <v>0</v>
      </c>
      <c r="AF168" s="491">
        <v>0</v>
      </c>
    </row>
    <row r="169" spans="1:32" ht="15" customHeight="1" x14ac:dyDescent="0.2">
      <c r="A169" s="463" t="s">
        <v>88</v>
      </c>
      <c r="B169" s="482">
        <v>1</v>
      </c>
      <c r="C169" s="482">
        <v>0</v>
      </c>
      <c r="D169" s="482">
        <v>1</v>
      </c>
      <c r="E169" s="482">
        <v>0</v>
      </c>
      <c r="F169" s="482">
        <v>0</v>
      </c>
      <c r="G169" s="482">
        <v>0</v>
      </c>
      <c r="H169" s="482">
        <v>0</v>
      </c>
      <c r="I169" s="482" t="s">
        <v>20</v>
      </c>
      <c r="J169" s="479" t="s">
        <v>88</v>
      </c>
      <c r="K169" s="489">
        <v>0</v>
      </c>
      <c r="L169" s="482">
        <v>0</v>
      </c>
      <c r="M169" s="482">
        <v>1</v>
      </c>
      <c r="N169" s="482">
        <v>0</v>
      </c>
      <c r="O169" s="482">
        <v>0</v>
      </c>
      <c r="P169" s="482">
        <v>0</v>
      </c>
      <c r="Q169" s="482">
        <v>0</v>
      </c>
      <c r="R169" s="482">
        <v>0</v>
      </c>
      <c r="S169" s="482">
        <v>0</v>
      </c>
      <c r="T169" s="482">
        <v>0</v>
      </c>
      <c r="U169" s="482">
        <v>0</v>
      </c>
      <c r="V169" s="482">
        <v>0</v>
      </c>
      <c r="W169" s="482">
        <v>0</v>
      </c>
      <c r="X169" s="482">
        <v>0</v>
      </c>
      <c r="Y169" s="490">
        <v>15.6</v>
      </c>
      <c r="Z169" s="490" t="s">
        <v>418</v>
      </c>
      <c r="AA169" s="482">
        <v>0</v>
      </c>
      <c r="AB169" s="490">
        <v>0</v>
      </c>
      <c r="AC169" s="482">
        <v>0</v>
      </c>
      <c r="AD169" s="490">
        <v>0</v>
      </c>
      <c r="AE169" s="482">
        <v>0</v>
      </c>
      <c r="AF169" s="491">
        <v>0</v>
      </c>
    </row>
    <row r="170" spans="1:32" ht="15" customHeight="1" x14ac:dyDescent="0.2">
      <c r="A170" s="463" t="s">
        <v>50</v>
      </c>
      <c r="B170" s="482">
        <v>1</v>
      </c>
      <c r="C170" s="482">
        <v>0</v>
      </c>
      <c r="D170" s="482">
        <v>1</v>
      </c>
      <c r="E170" s="482">
        <v>0</v>
      </c>
      <c r="F170" s="482">
        <v>0</v>
      </c>
      <c r="G170" s="482">
        <v>0</v>
      </c>
      <c r="H170" s="482">
        <v>0</v>
      </c>
      <c r="I170" s="482" t="s">
        <v>20</v>
      </c>
      <c r="J170" s="479" t="s">
        <v>50</v>
      </c>
      <c r="K170" s="489">
        <v>0</v>
      </c>
      <c r="L170" s="482">
        <v>1</v>
      </c>
      <c r="M170" s="482">
        <v>0</v>
      </c>
      <c r="N170" s="482">
        <v>0</v>
      </c>
      <c r="O170" s="482">
        <v>0</v>
      </c>
      <c r="P170" s="482">
        <v>0</v>
      </c>
      <c r="Q170" s="482">
        <v>0</v>
      </c>
      <c r="R170" s="482">
        <v>0</v>
      </c>
      <c r="S170" s="482">
        <v>0</v>
      </c>
      <c r="T170" s="482">
        <v>0</v>
      </c>
      <c r="U170" s="482">
        <v>0</v>
      </c>
      <c r="V170" s="482">
        <v>0</v>
      </c>
      <c r="W170" s="482">
        <v>0</v>
      </c>
      <c r="X170" s="482">
        <v>0</v>
      </c>
      <c r="Y170" s="490">
        <v>12.3</v>
      </c>
      <c r="Z170" s="490" t="s">
        <v>418</v>
      </c>
      <c r="AA170" s="482">
        <v>0</v>
      </c>
      <c r="AB170" s="490">
        <v>0</v>
      </c>
      <c r="AC170" s="482">
        <v>0</v>
      </c>
      <c r="AD170" s="490">
        <v>0</v>
      </c>
      <c r="AE170" s="482">
        <v>0</v>
      </c>
      <c r="AF170" s="491">
        <v>0</v>
      </c>
    </row>
    <row r="171" spans="1:32" ht="15" customHeight="1" x14ac:dyDescent="0.2">
      <c r="A171" s="463" t="s">
        <v>89</v>
      </c>
      <c r="B171" s="482">
        <v>1</v>
      </c>
      <c r="C171" s="482">
        <v>0</v>
      </c>
      <c r="D171" s="482">
        <v>1</v>
      </c>
      <c r="E171" s="482">
        <v>0</v>
      </c>
      <c r="F171" s="482">
        <v>0</v>
      </c>
      <c r="G171" s="482">
        <v>0</v>
      </c>
      <c r="H171" s="482">
        <v>0</v>
      </c>
      <c r="I171" s="482" t="s">
        <v>20</v>
      </c>
      <c r="J171" s="479" t="s">
        <v>89</v>
      </c>
      <c r="K171" s="489">
        <v>0</v>
      </c>
      <c r="L171" s="482">
        <v>0</v>
      </c>
      <c r="M171" s="482">
        <v>1</v>
      </c>
      <c r="N171" s="482">
        <v>0</v>
      </c>
      <c r="O171" s="482">
        <v>0</v>
      </c>
      <c r="P171" s="482">
        <v>0</v>
      </c>
      <c r="Q171" s="482">
        <v>0</v>
      </c>
      <c r="R171" s="482">
        <v>0</v>
      </c>
      <c r="S171" s="482">
        <v>0</v>
      </c>
      <c r="T171" s="482">
        <v>0</v>
      </c>
      <c r="U171" s="482">
        <v>0</v>
      </c>
      <c r="V171" s="482">
        <v>0</v>
      </c>
      <c r="W171" s="482">
        <v>0</v>
      </c>
      <c r="X171" s="482">
        <v>0</v>
      </c>
      <c r="Y171" s="490">
        <v>15.9</v>
      </c>
      <c r="Z171" s="490" t="s">
        <v>418</v>
      </c>
      <c r="AA171" s="482">
        <v>0</v>
      </c>
      <c r="AB171" s="490">
        <v>0</v>
      </c>
      <c r="AC171" s="482">
        <v>0</v>
      </c>
      <c r="AD171" s="490">
        <v>0</v>
      </c>
      <c r="AE171" s="482">
        <v>0</v>
      </c>
      <c r="AF171" s="491">
        <v>0</v>
      </c>
    </row>
    <row r="172" spans="1:32" ht="15" customHeight="1" x14ac:dyDescent="0.2">
      <c r="A172" s="463" t="s">
        <v>90</v>
      </c>
      <c r="B172" s="482">
        <v>0</v>
      </c>
      <c r="C172" s="482">
        <v>0</v>
      </c>
      <c r="D172" s="482">
        <v>0</v>
      </c>
      <c r="E172" s="482">
        <v>0</v>
      </c>
      <c r="F172" s="482">
        <v>0</v>
      </c>
      <c r="G172" s="482">
        <v>0</v>
      </c>
      <c r="H172" s="482">
        <v>0</v>
      </c>
      <c r="I172" s="482" t="s">
        <v>20</v>
      </c>
      <c r="J172" s="479" t="s">
        <v>90</v>
      </c>
      <c r="K172" s="489">
        <v>0</v>
      </c>
      <c r="L172" s="482">
        <v>0</v>
      </c>
      <c r="M172" s="482">
        <v>0</v>
      </c>
      <c r="N172" s="482">
        <v>0</v>
      </c>
      <c r="O172" s="482">
        <v>0</v>
      </c>
      <c r="P172" s="482">
        <v>0</v>
      </c>
      <c r="Q172" s="482">
        <v>0</v>
      </c>
      <c r="R172" s="482">
        <v>0</v>
      </c>
      <c r="S172" s="482">
        <v>0</v>
      </c>
      <c r="T172" s="482">
        <v>0</v>
      </c>
      <c r="U172" s="482">
        <v>0</v>
      </c>
      <c r="V172" s="482">
        <v>0</v>
      </c>
      <c r="W172" s="482">
        <v>0</v>
      </c>
      <c r="X172" s="482">
        <v>0</v>
      </c>
      <c r="Y172" s="490" t="s">
        <v>418</v>
      </c>
      <c r="Z172" s="490" t="s">
        <v>418</v>
      </c>
      <c r="AA172" s="482">
        <v>0</v>
      </c>
      <c r="AB172" s="490">
        <v>0</v>
      </c>
      <c r="AC172" s="482">
        <v>0</v>
      </c>
      <c r="AD172" s="490">
        <v>0</v>
      </c>
      <c r="AE172" s="482">
        <v>0</v>
      </c>
      <c r="AF172" s="491">
        <v>0</v>
      </c>
    </row>
    <row r="173" spans="1:32" ht="15" customHeight="1" x14ac:dyDescent="0.2">
      <c r="A173" s="463" t="s">
        <v>91</v>
      </c>
      <c r="B173" s="482">
        <v>2</v>
      </c>
      <c r="C173" s="482">
        <v>0</v>
      </c>
      <c r="D173" s="482">
        <v>2</v>
      </c>
      <c r="E173" s="482">
        <v>0</v>
      </c>
      <c r="F173" s="482">
        <v>0</v>
      </c>
      <c r="G173" s="482">
        <v>0</v>
      </c>
      <c r="H173" s="482">
        <v>0</v>
      </c>
      <c r="I173" s="482" t="s">
        <v>20</v>
      </c>
      <c r="J173" s="479" t="s">
        <v>91</v>
      </c>
      <c r="K173" s="489">
        <v>0</v>
      </c>
      <c r="L173" s="482">
        <v>0</v>
      </c>
      <c r="M173" s="482">
        <v>1</v>
      </c>
      <c r="N173" s="482">
        <v>1</v>
      </c>
      <c r="O173" s="482">
        <v>0</v>
      </c>
      <c r="P173" s="482">
        <v>0</v>
      </c>
      <c r="Q173" s="482">
        <v>0</v>
      </c>
      <c r="R173" s="482">
        <v>0</v>
      </c>
      <c r="S173" s="482">
        <v>0</v>
      </c>
      <c r="T173" s="482">
        <v>0</v>
      </c>
      <c r="U173" s="482">
        <v>0</v>
      </c>
      <c r="V173" s="482">
        <v>0</v>
      </c>
      <c r="W173" s="482">
        <v>0</v>
      </c>
      <c r="X173" s="482">
        <v>0</v>
      </c>
      <c r="Y173" s="490">
        <v>19.600000000000001</v>
      </c>
      <c r="Z173" s="490" t="s">
        <v>418</v>
      </c>
      <c r="AA173" s="482">
        <v>0</v>
      </c>
      <c r="AB173" s="490">
        <v>0</v>
      </c>
      <c r="AC173" s="482">
        <v>0</v>
      </c>
      <c r="AD173" s="490">
        <v>0</v>
      </c>
      <c r="AE173" s="482">
        <v>0</v>
      </c>
      <c r="AF173" s="491">
        <v>0</v>
      </c>
    </row>
    <row r="174" spans="1:32" ht="15" customHeight="1" x14ac:dyDescent="0.2">
      <c r="A174" s="463" t="s">
        <v>52</v>
      </c>
      <c r="B174" s="482">
        <v>1</v>
      </c>
      <c r="C174" s="482">
        <v>0</v>
      </c>
      <c r="D174" s="482">
        <v>1</v>
      </c>
      <c r="E174" s="482">
        <v>0</v>
      </c>
      <c r="F174" s="482">
        <v>0</v>
      </c>
      <c r="G174" s="482">
        <v>0</v>
      </c>
      <c r="H174" s="482">
        <v>0</v>
      </c>
      <c r="I174" s="482" t="s">
        <v>20</v>
      </c>
      <c r="J174" s="479" t="s">
        <v>52</v>
      </c>
      <c r="K174" s="489">
        <v>0</v>
      </c>
      <c r="L174" s="482">
        <v>0</v>
      </c>
      <c r="M174" s="482">
        <v>1</v>
      </c>
      <c r="N174" s="482">
        <v>0</v>
      </c>
      <c r="O174" s="482">
        <v>0</v>
      </c>
      <c r="P174" s="482">
        <v>0</v>
      </c>
      <c r="Q174" s="482">
        <v>0</v>
      </c>
      <c r="R174" s="482">
        <v>0</v>
      </c>
      <c r="S174" s="482">
        <v>0</v>
      </c>
      <c r="T174" s="482">
        <v>0</v>
      </c>
      <c r="U174" s="482">
        <v>0</v>
      </c>
      <c r="V174" s="482">
        <v>0</v>
      </c>
      <c r="W174" s="482">
        <v>0</v>
      </c>
      <c r="X174" s="482">
        <v>0</v>
      </c>
      <c r="Y174" s="490">
        <v>18.899999999999999</v>
      </c>
      <c r="Z174" s="490" t="s">
        <v>418</v>
      </c>
      <c r="AA174" s="482">
        <v>0</v>
      </c>
      <c r="AB174" s="490">
        <v>0</v>
      </c>
      <c r="AC174" s="482">
        <v>0</v>
      </c>
      <c r="AD174" s="490">
        <v>0</v>
      </c>
      <c r="AE174" s="482">
        <v>0</v>
      </c>
      <c r="AF174" s="491">
        <v>0</v>
      </c>
    </row>
    <row r="175" spans="1:32" ht="15" customHeight="1" x14ac:dyDescent="0.2">
      <c r="A175" s="463" t="s">
        <v>92</v>
      </c>
      <c r="B175" s="482">
        <v>3</v>
      </c>
      <c r="C175" s="482">
        <v>0</v>
      </c>
      <c r="D175" s="482">
        <v>2</v>
      </c>
      <c r="E175" s="482">
        <v>0</v>
      </c>
      <c r="F175" s="482">
        <v>1</v>
      </c>
      <c r="G175" s="482">
        <v>0</v>
      </c>
      <c r="H175" s="482">
        <v>0</v>
      </c>
      <c r="I175" s="482" t="s">
        <v>20</v>
      </c>
      <c r="J175" s="479" t="s">
        <v>92</v>
      </c>
      <c r="K175" s="489">
        <v>0</v>
      </c>
      <c r="L175" s="482">
        <v>0</v>
      </c>
      <c r="M175" s="482">
        <v>3</v>
      </c>
      <c r="N175" s="482">
        <v>0</v>
      </c>
      <c r="O175" s="482">
        <v>0</v>
      </c>
      <c r="P175" s="482">
        <v>0</v>
      </c>
      <c r="Q175" s="482">
        <v>0</v>
      </c>
      <c r="R175" s="482">
        <v>0</v>
      </c>
      <c r="S175" s="482">
        <v>0</v>
      </c>
      <c r="T175" s="482">
        <v>0</v>
      </c>
      <c r="U175" s="482">
        <v>0</v>
      </c>
      <c r="V175" s="482">
        <v>0</v>
      </c>
      <c r="W175" s="482">
        <v>0</v>
      </c>
      <c r="X175" s="482">
        <v>0</v>
      </c>
      <c r="Y175" s="490">
        <v>16.8</v>
      </c>
      <c r="Z175" s="490" t="s">
        <v>418</v>
      </c>
      <c r="AA175" s="482">
        <v>0</v>
      </c>
      <c r="AB175" s="490">
        <v>0</v>
      </c>
      <c r="AC175" s="482">
        <v>0</v>
      </c>
      <c r="AD175" s="490">
        <v>0</v>
      </c>
      <c r="AE175" s="482">
        <v>0</v>
      </c>
      <c r="AF175" s="491">
        <v>0</v>
      </c>
    </row>
    <row r="176" spans="1:32" ht="15" customHeight="1" x14ac:dyDescent="0.2">
      <c r="A176" s="463" t="s">
        <v>93</v>
      </c>
      <c r="B176" s="482">
        <v>1</v>
      </c>
      <c r="C176" s="482">
        <v>0</v>
      </c>
      <c r="D176" s="482">
        <v>1</v>
      </c>
      <c r="E176" s="482">
        <v>0</v>
      </c>
      <c r="F176" s="482">
        <v>0</v>
      </c>
      <c r="G176" s="482">
        <v>0</v>
      </c>
      <c r="H176" s="482">
        <v>0</v>
      </c>
      <c r="I176" s="482" t="s">
        <v>20</v>
      </c>
      <c r="J176" s="479" t="s">
        <v>93</v>
      </c>
      <c r="K176" s="489">
        <v>0</v>
      </c>
      <c r="L176" s="482">
        <v>0</v>
      </c>
      <c r="M176" s="482">
        <v>0</v>
      </c>
      <c r="N176" s="482">
        <v>1</v>
      </c>
      <c r="O176" s="482">
        <v>0</v>
      </c>
      <c r="P176" s="482">
        <v>0</v>
      </c>
      <c r="Q176" s="482">
        <v>0</v>
      </c>
      <c r="R176" s="482">
        <v>0</v>
      </c>
      <c r="S176" s="482">
        <v>0</v>
      </c>
      <c r="T176" s="482">
        <v>0</v>
      </c>
      <c r="U176" s="482">
        <v>0</v>
      </c>
      <c r="V176" s="482">
        <v>0</v>
      </c>
      <c r="W176" s="482">
        <v>0</v>
      </c>
      <c r="X176" s="482">
        <v>0</v>
      </c>
      <c r="Y176" s="490">
        <v>22</v>
      </c>
      <c r="Z176" s="490" t="s">
        <v>418</v>
      </c>
      <c r="AA176" s="482">
        <v>0</v>
      </c>
      <c r="AB176" s="490">
        <v>0</v>
      </c>
      <c r="AC176" s="482">
        <v>0</v>
      </c>
      <c r="AD176" s="490">
        <v>0</v>
      </c>
      <c r="AE176" s="482">
        <v>0</v>
      </c>
      <c r="AF176" s="491">
        <v>0</v>
      </c>
    </row>
    <row r="177" spans="1:32" ht="15" customHeight="1" x14ac:dyDescent="0.2">
      <c r="A177" s="463" t="s">
        <v>94</v>
      </c>
      <c r="B177" s="482">
        <v>1</v>
      </c>
      <c r="C177" s="482">
        <v>0</v>
      </c>
      <c r="D177" s="482">
        <v>0</v>
      </c>
      <c r="E177" s="482">
        <v>0</v>
      </c>
      <c r="F177" s="482">
        <v>1</v>
      </c>
      <c r="G177" s="482">
        <v>0</v>
      </c>
      <c r="H177" s="482">
        <v>0</v>
      </c>
      <c r="I177" s="482" t="s">
        <v>20</v>
      </c>
      <c r="J177" s="479" t="s">
        <v>94</v>
      </c>
      <c r="K177" s="489">
        <v>0</v>
      </c>
      <c r="L177" s="482">
        <v>0</v>
      </c>
      <c r="M177" s="482">
        <v>0</v>
      </c>
      <c r="N177" s="482">
        <v>1</v>
      </c>
      <c r="O177" s="482">
        <v>0</v>
      </c>
      <c r="P177" s="482">
        <v>0</v>
      </c>
      <c r="Q177" s="482">
        <v>0</v>
      </c>
      <c r="R177" s="482">
        <v>0</v>
      </c>
      <c r="S177" s="482">
        <v>0</v>
      </c>
      <c r="T177" s="482">
        <v>0</v>
      </c>
      <c r="U177" s="482">
        <v>0</v>
      </c>
      <c r="V177" s="482">
        <v>0</v>
      </c>
      <c r="W177" s="482">
        <v>0</v>
      </c>
      <c r="X177" s="482">
        <v>0</v>
      </c>
      <c r="Y177" s="490">
        <v>21.1</v>
      </c>
      <c r="Z177" s="490" t="s">
        <v>418</v>
      </c>
      <c r="AA177" s="482">
        <v>0</v>
      </c>
      <c r="AB177" s="490">
        <v>0</v>
      </c>
      <c r="AC177" s="482">
        <v>0</v>
      </c>
      <c r="AD177" s="490">
        <v>0</v>
      </c>
      <c r="AE177" s="482">
        <v>0</v>
      </c>
      <c r="AF177" s="491">
        <v>0</v>
      </c>
    </row>
    <row r="178" spans="1:32" ht="15" customHeight="1" x14ac:dyDescent="0.2">
      <c r="A178" s="463" t="s">
        <v>54</v>
      </c>
      <c r="B178" s="482">
        <v>0</v>
      </c>
      <c r="C178" s="482">
        <v>0</v>
      </c>
      <c r="D178" s="482">
        <v>0</v>
      </c>
      <c r="E178" s="482">
        <v>0</v>
      </c>
      <c r="F178" s="482">
        <v>0</v>
      </c>
      <c r="G178" s="482">
        <v>0</v>
      </c>
      <c r="H178" s="482">
        <v>0</v>
      </c>
      <c r="I178" s="482" t="s">
        <v>20</v>
      </c>
      <c r="J178" s="479" t="s">
        <v>54</v>
      </c>
      <c r="K178" s="489">
        <v>0</v>
      </c>
      <c r="L178" s="482">
        <v>0</v>
      </c>
      <c r="M178" s="482">
        <v>0</v>
      </c>
      <c r="N178" s="482">
        <v>0</v>
      </c>
      <c r="O178" s="482">
        <v>0</v>
      </c>
      <c r="P178" s="482">
        <v>0</v>
      </c>
      <c r="Q178" s="482">
        <v>0</v>
      </c>
      <c r="R178" s="482">
        <v>0</v>
      </c>
      <c r="S178" s="482">
        <v>0</v>
      </c>
      <c r="T178" s="482">
        <v>0</v>
      </c>
      <c r="U178" s="482">
        <v>0</v>
      </c>
      <c r="V178" s="482">
        <v>0</v>
      </c>
      <c r="W178" s="482">
        <v>0</v>
      </c>
      <c r="X178" s="482">
        <v>0</v>
      </c>
      <c r="Y178" s="490" t="s">
        <v>418</v>
      </c>
      <c r="Z178" s="490" t="s">
        <v>418</v>
      </c>
      <c r="AA178" s="482">
        <v>0</v>
      </c>
      <c r="AB178" s="490">
        <v>0</v>
      </c>
      <c r="AC178" s="482">
        <v>0</v>
      </c>
      <c r="AD178" s="490">
        <v>0</v>
      </c>
      <c r="AE178" s="482">
        <v>0</v>
      </c>
      <c r="AF178" s="491">
        <v>0</v>
      </c>
    </row>
    <row r="179" spans="1:32" ht="15" customHeight="1" x14ac:dyDescent="0.2">
      <c r="A179" s="463" t="s">
        <v>95</v>
      </c>
      <c r="B179" s="482">
        <v>3</v>
      </c>
      <c r="C179" s="482">
        <v>0</v>
      </c>
      <c r="D179" s="482">
        <v>2</v>
      </c>
      <c r="E179" s="482">
        <v>1</v>
      </c>
      <c r="F179" s="482">
        <v>0</v>
      </c>
      <c r="G179" s="482">
        <v>0</v>
      </c>
      <c r="H179" s="482">
        <v>0</v>
      </c>
      <c r="I179" s="482" t="s">
        <v>20</v>
      </c>
      <c r="J179" s="479" t="s">
        <v>95</v>
      </c>
      <c r="K179" s="489">
        <v>0</v>
      </c>
      <c r="L179" s="482">
        <v>1</v>
      </c>
      <c r="M179" s="482">
        <v>1</v>
      </c>
      <c r="N179" s="482">
        <v>1</v>
      </c>
      <c r="O179" s="482">
        <v>0</v>
      </c>
      <c r="P179" s="482">
        <v>0</v>
      </c>
      <c r="Q179" s="482">
        <v>0</v>
      </c>
      <c r="R179" s="482">
        <v>0</v>
      </c>
      <c r="S179" s="482">
        <v>0</v>
      </c>
      <c r="T179" s="482">
        <v>0</v>
      </c>
      <c r="U179" s="482">
        <v>0</v>
      </c>
      <c r="V179" s="482">
        <v>0</v>
      </c>
      <c r="W179" s="482">
        <v>0</v>
      </c>
      <c r="X179" s="482">
        <v>0</v>
      </c>
      <c r="Y179" s="490">
        <v>16.8</v>
      </c>
      <c r="Z179" s="490" t="s">
        <v>418</v>
      </c>
      <c r="AA179" s="482">
        <v>0</v>
      </c>
      <c r="AB179" s="490">
        <v>0</v>
      </c>
      <c r="AC179" s="482">
        <v>0</v>
      </c>
      <c r="AD179" s="490">
        <v>0</v>
      </c>
      <c r="AE179" s="482">
        <v>0</v>
      </c>
      <c r="AF179" s="491">
        <v>0</v>
      </c>
    </row>
    <row r="180" spans="1:32" ht="15" customHeight="1" x14ac:dyDescent="0.2">
      <c r="A180" s="463" t="s">
        <v>96</v>
      </c>
      <c r="B180" s="482">
        <v>3</v>
      </c>
      <c r="C180" s="482">
        <v>0</v>
      </c>
      <c r="D180" s="482">
        <v>3</v>
      </c>
      <c r="E180" s="482">
        <v>0</v>
      </c>
      <c r="F180" s="482">
        <v>0</v>
      </c>
      <c r="G180" s="482">
        <v>0</v>
      </c>
      <c r="H180" s="482">
        <v>0</v>
      </c>
      <c r="I180" s="482" t="s">
        <v>20</v>
      </c>
      <c r="J180" s="479" t="s">
        <v>96</v>
      </c>
      <c r="K180" s="489">
        <v>0</v>
      </c>
      <c r="L180" s="482">
        <v>2</v>
      </c>
      <c r="M180" s="482">
        <v>1</v>
      </c>
      <c r="N180" s="482">
        <v>0</v>
      </c>
      <c r="O180" s="482">
        <v>0</v>
      </c>
      <c r="P180" s="482">
        <v>0</v>
      </c>
      <c r="Q180" s="482">
        <v>0</v>
      </c>
      <c r="R180" s="482">
        <v>0</v>
      </c>
      <c r="S180" s="482">
        <v>0</v>
      </c>
      <c r="T180" s="482">
        <v>0</v>
      </c>
      <c r="U180" s="482">
        <v>0</v>
      </c>
      <c r="V180" s="482">
        <v>0</v>
      </c>
      <c r="W180" s="482">
        <v>0</v>
      </c>
      <c r="X180" s="482">
        <v>0</v>
      </c>
      <c r="Y180" s="490">
        <v>15.5</v>
      </c>
      <c r="Z180" s="490" t="s">
        <v>418</v>
      </c>
      <c r="AA180" s="482">
        <v>0</v>
      </c>
      <c r="AB180" s="490">
        <v>0</v>
      </c>
      <c r="AC180" s="482">
        <v>0</v>
      </c>
      <c r="AD180" s="490">
        <v>0</v>
      </c>
      <c r="AE180" s="482">
        <v>0</v>
      </c>
      <c r="AF180" s="491">
        <v>0</v>
      </c>
    </row>
    <row r="181" spans="1:32" ht="15" customHeight="1" x14ac:dyDescent="0.2">
      <c r="A181" s="463" t="s">
        <v>97</v>
      </c>
      <c r="B181" s="482">
        <v>1</v>
      </c>
      <c r="C181" s="482">
        <v>0</v>
      </c>
      <c r="D181" s="482">
        <v>1</v>
      </c>
      <c r="E181" s="482">
        <v>0</v>
      </c>
      <c r="F181" s="482">
        <v>0</v>
      </c>
      <c r="G181" s="482">
        <v>0</v>
      </c>
      <c r="H181" s="482">
        <v>0</v>
      </c>
      <c r="I181" s="482" t="s">
        <v>20</v>
      </c>
      <c r="J181" s="479" t="s">
        <v>97</v>
      </c>
      <c r="K181" s="489">
        <v>0</v>
      </c>
      <c r="L181" s="482">
        <v>1</v>
      </c>
      <c r="M181" s="482">
        <v>0</v>
      </c>
      <c r="N181" s="482">
        <v>0</v>
      </c>
      <c r="O181" s="482">
        <v>0</v>
      </c>
      <c r="P181" s="482">
        <v>0</v>
      </c>
      <c r="Q181" s="482">
        <v>0</v>
      </c>
      <c r="R181" s="482">
        <v>0</v>
      </c>
      <c r="S181" s="482">
        <v>0</v>
      </c>
      <c r="T181" s="482">
        <v>0</v>
      </c>
      <c r="U181" s="482">
        <v>0</v>
      </c>
      <c r="V181" s="482">
        <v>0</v>
      </c>
      <c r="W181" s="482">
        <v>0</v>
      </c>
      <c r="X181" s="482">
        <v>0</v>
      </c>
      <c r="Y181" s="490">
        <v>15</v>
      </c>
      <c r="Z181" s="490" t="s">
        <v>418</v>
      </c>
      <c r="AA181" s="482">
        <v>0</v>
      </c>
      <c r="AB181" s="490">
        <v>0</v>
      </c>
      <c r="AC181" s="482">
        <v>0</v>
      </c>
      <c r="AD181" s="490">
        <v>0</v>
      </c>
      <c r="AE181" s="482">
        <v>0</v>
      </c>
      <c r="AF181" s="491">
        <v>0</v>
      </c>
    </row>
    <row r="182" spans="1:32" ht="15" customHeight="1" x14ac:dyDescent="0.2">
      <c r="A182" s="463" t="s">
        <v>56</v>
      </c>
      <c r="B182" s="482">
        <v>2</v>
      </c>
      <c r="C182" s="482">
        <v>0</v>
      </c>
      <c r="D182" s="482">
        <v>1</v>
      </c>
      <c r="E182" s="482">
        <v>0</v>
      </c>
      <c r="F182" s="482">
        <v>1</v>
      </c>
      <c r="G182" s="482">
        <v>0</v>
      </c>
      <c r="H182" s="482">
        <v>0</v>
      </c>
      <c r="I182" s="482" t="s">
        <v>20</v>
      </c>
      <c r="J182" s="479" t="s">
        <v>56</v>
      </c>
      <c r="K182" s="489">
        <v>0</v>
      </c>
      <c r="L182" s="482">
        <v>1</v>
      </c>
      <c r="M182" s="482">
        <v>1</v>
      </c>
      <c r="N182" s="482">
        <v>0</v>
      </c>
      <c r="O182" s="482">
        <v>0</v>
      </c>
      <c r="P182" s="482">
        <v>0</v>
      </c>
      <c r="Q182" s="482">
        <v>0</v>
      </c>
      <c r="R182" s="482">
        <v>0</v>
      </c>
      <c r="S182" s="482">
        <v>0</v>
      </c>
      <c r="T182" s="482">
        <v>0</v>
      </c>
      <c r="U182" s="482">
        <v>0</v>
      </c>
      <c r="V182" s="482">
        <v>0</v>
      </c>
      <c r="W182" s="482">
        <v>0</v>
      </c>
      <c r="X182" s="482">
        <v>0</v>
      </c>
      <c r="Y182" s="490">
        <v>14.7</v>
      </c>
      <c r="Z182" s="490" t="s">
        <v>418</v>
      </c>
      <c r="AA182" s="482">
        <v>0</v>
      </c>
      <c r="AB182" s="490">
        <v>0</v>
      </c>
      <c r="AC182" s="482">
        <v>0</v>
      </c>
      <c r="AD182" s="490">
        <v>0</v>
      </c>
      <c r="AE182" s="482">
        <v>0</v>
      </c>
      <c r="AF182" s="491">
        <v>0</v>
      </c>
    </row>
    <row r="183" spans="1:32" ht="15" customHeight="1" x14ac:dyDescent="0.2">
      <c r="A183" s="463" t="s">
        <v>98</v>
      </c>
      <c r="B183" s="482">
        <v>1</v>
      </c>
      <c r="C183" s="482">
        <v>0</v>
      </c>
      <c r="D183" s="482">
        <v>1</v>
      </c>
      <c r="E183" s="482">
        <v>0</v>
      </c>
      <c r="F183" s="482">
        <v>0</v>
      </c>
      <c r="G183" s="482">
        <v>0</v>
      </c>
      <c r="H183" s="482">
        <v>0</v>
      </c>
      <c r="I183" s="482" t="s">
        <v>20</v>
      </c>
      <c r="J183" s="479" t="s">
        <v>98</v>
      </c>
      <c r="K183" s="489">
        <v>0</v>
      </c>
      <c r="L183" s="482">
        <v>1</v>
      </c>
      <c r="M183" s="482">
        <v>0</v>
      </c>
      <c r="N183" s="482">
        <v>0</v>
      </c>
      <c r="O183" s="482">
        <v>0</v>
      </c>
      <c r="P183" s="482">
        <v>0</v>
      </c>
      <c r="Q183" s="482">
        <v>0</v>
      </c>
      <c r="R183" s="482">
        <v>0</v>
      </c>
      <c r="S183" s="482">
        <v>0</v>
      </c>
      <c r="T183" s="482">
        <v>0</v>
      </c>
      <c r="U183" s="482">
        <v>0</v>
      </c>
      <c r="V183" s="482">
        <v>0</v>
      </c>
      <c r="W183" s="482">
        <v>0</v>
      </c>
      <c r="X183" s="482">
        <v>0</v>
      </c>
      <c r="Y183" s="490">
        <v>10.5</v>
      </c>
      <c r="Z183" s="490" t="s">
        <v>418</v>
      </c>
      <c r="AA183" s="482">
        <v>0</v>
      </c>
      <c r="AB183" s="490">
        <v>0</v>
      </c>
      <c r="AC183" s="482">
        <v>0</v>
      </c>
      <c r="AD183" s="490">
        <v>0</v>
      </c>
      <c r="AE183" s="482">
        <v>0</v>
      </c>
      <c r="AF183" s="491">
        <v>0</v>
      </c>
    </row>
    <row r="184" spans="1:32" ht="15" customHeight="1" x14ac:dyDescent="0.2">
      <c r="A184" s="463" t="s">
        <v>99</v>
      </c>
      <c r="B184" s="482">
        <v>0</v>
      </c>
      <c r="C184" s="482">
        <v>0</v>
      </c>
      <c r="D184" s="482">
        <v>0</v>
      </c>
      <c r="E184" s="482">
        <v>0</v>
      </c>
      <c r="F184" s="482">
        <v>0</v>
      </c>
      <c r="G184" s="482">
        <v>0</v>
      </c>
      <c r="H184" s="482">
        <v>0</v>
      </c>
      <c r="I184" s="482" t="s">
        <v>20</v>
      </c>
      <c r="J184" s="479" t="s">
        <v>99</v>
      </c>
      <c r="K184" s="489">
        <v>0</v>
      </c>
      <c r="L184" s="482">
        <v>0</v>
      </c>
      <c r="M184" s="482">
        <v>0</v>
      </c>
      <c r="N184" s="482">
        <v>0</v>
      </c>
      <c r="O184" s="482">
        <v>0</v>
      </c>
      <c r="P184" s="482">
        <v>0</v>
      </c>
      <c r="Q184" s="482">
        <v>0</v>
      </c>
      <c r="R184" s="482">
        <v>0</v>
      </c>
      <c r="S184" s="482">
        <v>0</v>
      </c>
      <c r="T184" s="482">
        <v>0</v>
      </c>
      <c r="U184" s="482">
        <v>0</v>
      </c>
      <c r="V184" s="482">
        <v>0</v>
      </c>
      <c r="W184" s="482">
        <v>0</v>
      </c>
      <c r="X184" s="482">
        <v>0</v>
      </c>
      <c r="Y184" s="490" t="s">
        <v>418</v>
      </c>
      <c r="Z184" s="490" t="s">
        <v>418</v>
      </c>
      <c r="AA184" s="482">
        <v>0</v>
      </c>
      <c r="AB184" s="490">
        <v>0</v>
      </c>
      <c r="AC184" s="482">
        <v>0</v>
      </c>
      <c r="AD184" s="490">
        <v>0</v>
      </c>
      <c r="AE184" s="482">
        <v>0</v>
      </c>
      <c r="AF184" s="491">
        <v>0</v>
      </c>
    </row>
    <row r="185" spans="1:32" ht="15" customHeight="1" x14ac:dyDescent="0.2">
      <c r="A185" s="463" t="s">
        <v>100</v>
      </c>
      <c r="B185" s="482">
        <v>0</v>
      </c>
      <c r="C185" s="482">
        <v>0</v>
      </c>
      <c r="D185" s="482">
        <v>0</v>
      </c>
      <c r="E185" s="482">
        <v>0</v>
      </c>
      <c r="F185" s="482">
        <v>0</v>
      </c>
      <c r="G185" s="482">
        <v>0</v>
      </c>
      <c r="H185" s="482">
        <v>0</v>
      </c>
      <c r="I185" s="482" t="s">
        <v>20</v>
      </c>
      <c r="J185" s="479" t="s">
        <v>100</v>
      </c>
      <c r="K185" s="489">
        <v>0</v>
      </c>
      <c r="L185" s="482">
        <v>0</v>
      </c>
      <c r="M185" s="482">
        <v>0</v>
      </c>
      <c r="N185" s="482">
        <v>0</v>
      </c>
      <c r="O185" s="482">
        <v>0</v>
      </c>
      <c r="P185" s="482">
        <v>0</v>
      </c>
      <c r="Q185" s="482">
        <v>0</v>
      </c>
      <c r="R185" s="482">
        <v>0</v>
      </c>
      <c r="S185" s="482">
        <v>0</v>
      </c>
      <c r="T185" s="482">
        <v>0</v>
      </c>
      <c r="U185" s="482">
        <v>0</v>
      </c>
      <c r="V185" s="482">
        <v>0</v>
      </c>
      <c r="W185" s="482">
        <v>0</v>
      </c>
      <c r="X185" s="482">
        <v>0</v>
      </c>
      <c r="Y185" s="490" t="s">
        <v>418</v>
      </c>
      <c r="Z185" s="490" t="s">
        <v>418</v>
      </c>
      <c r="AA185" s="482">
        <v>0</v>
      </c>
      <c r="AB185" s="490">
        <v>0</v>
      </c>
      <c r="AC185" s="482">
        <v>0</v>
      </c>
      <c r="AD185" s="490">
        <v>0</v>
      </c>
      <c r="AE185" s="482">
        <v>0</v>
      </c>
      <c r="AF185" s="491">
        <v>0</v>
      </c>
    </row>
    <row r="186" spans="1:32" ht="15" customHeight="1" x14ac:dyDescent="0.2">
      <c r="A186" s="463" t="s">
        <v>57</v>
      </c>
      <c r="B186" s="488">
        <v>2</v>
      </c>
      <c r="C186" s="488">
        <v>0</v>
      </c>
      <c r="D186" s="488">
        <v>2</v>
      </c>
      <c r="E186" s="488">
        <v>0</v>
      </c>
      <c r="F186" s="488">
        <v>0</v>
      </c>
      <c r="G186" s="488">
        <v>0</v>
      </c>
      <c r="H186" s="488">
        <v>0</v>
      </c>
      <c r="I186" s="488" t="s">
        <v>20</v>
      </c>
      <c r="J186" s="479" t="s">
        <v>57</v>
      </c>
      <c r="K186" s="498">
        <v>0</v>
      </c>
      <c r="L186" s="488">
        <v>1</v>
      </c>
      <c r="M186" s="488">
        <v>1</v>
      </c>
      <c r="N186" s="488">
        <v>0</v>
      </c>
      <c r="O186" s="488">
        <v>0</v>
      </c>
      <c r="P186" s="488">
        <v>0</v>
      </c>
      <c r="Q186" s="488">
        <v>0</v>
      </c>
      <c r="R186" s="488">
        <v>0</v>
      </c>
      <c r="S186" s="488">
        <v>0</v>
      </c>
      <c r="T186" s="488">
        <v>0</v>
      </c>
      <c r="U186" s="488">
        <v>0</v>
      </c>
      <c r="V186" s="488">
        <v>0</v>
      </c>
      <c r="W186" s="488">
        <v>0</v>
      </c>
      <c r="X186" s="488">
        <v>0</v>
      </c>
      <c r="Y186" s="499">
        <v>14.9</v>
      </c>
      <c r="Z186" s="499" t="s">
        <v>418</v>
      </c>
      <c r="AA186" s="488">
        <v>0</v>
      </c>
      <c r="AB186" s="499">
        <v>0</v>
      </c>
      <c r="AC186" s="488">
        <v>0</v>
      </c>
      <c r="AD186" s="499">
        <v>0</v>
      </c>
      <c r="AE186" s="488">
        <v>0</v>
      </c>
      <c r="AF186" s="500">
        <v>0</v>
      </c>
    </row>
    <row r="187" spans="1:32" ht="15" customHeight="1" x14ac:dyDescent="0.2">
      <c r="A187" s="463" t="s">
        <v>101</v>
      </c>
      <c r="B187" s="482">
        <v>2</v>
      </c>
      <c r="C187" s="482">
        <v>0</v>
      </c>
      <c r="D187" s="482">
        <v>2</v>
      </c>
      <c r="E187" s="482">
        <v>0</v>
      </c>
      <c r="F187" s="482">
        <v>0</v>
      </c>
      <c r="G187" s="482">
        <v>0</v>
      </c>
      <c r="H187" s="482">
        <v>0</v>
      </c>
      <c r="I187" s="482" t="s">
        <v>20</v>
      </c>
      <c r="J187" s="479" t="s">
        <v>101</v>
      </c>
      <c r="K187" s="489">
        <v>0</v>
      </c>
      <c r="L187" s="482">
        <v>2</v>
      </c>
      <c r="M187" s="482">
        <v>0</v>
      </c>
      <c r="N187" s="482">
        <v>0</v>
      </c>
      <c r="O187" s="482">
        <v>0</v>
      </c>
      <c r="P187" s="482">
        <v>0</v>
      </c>
      <c r="Q187" s="482">
        <v>0</v>
      </c>
      <c r="R187" s="482">
        <v>0</v>
      </c>
      <c r="S187" s="482">
        <v>0</v>
      </c>
      <c r="T187" s="482">
        <v>0</v>
      </c>
      <c r="U187" s="482">
        <v>0</v>
      </c>
      <c r="V187" s="482">
        <v>0</v>
      </c>
      <c r="W187" s="482">
        <v>0</v>
      </c>
      <c r="X187" s="482">
        <v>0</v>
      </c>
      <c r="Y187" s="490">
        <v>14.4</v>
      </c>
      <c r="Z187" s="490" t="s">
        <v>418</v>
      </c>
      <c r="AA187" s="482">
        <v>0</v>
      </c>
      <c r="AB187" s="490">
        <v>0</v>
      </c>
      <c r="AC187" s="482">
        <v>0</v>
      </c>
      <c r="AD187" s="490">
        <v>0</v>
      </c>
      <c r="AE187" s="482">
        <v>0</v>
      </c>
      <c r="AF187" s="491">
        <v>0</v>
      </c>
    </row>
    <row r="188" spans="1:32" ht="15" customHeight="1" x14ac:dyDescent="0.2">
      <c r="A188" s="463" t="s">
        <v>102</v>
      </c>
      <c r="B188" s="482">
        <v>2</v>
      </c>
      <c r="C188" s="482">
        <v>0</v>
      </c>
      <c r="D188" s="482">
        <v>2</v>
      </c>
      <c r="E188" s="482">
        <v>0</v>
      </c>
      <c r="F188" s="482">
        <v>0</v>
      </c>
      <c r="G188" s="482">
        <v>0</v>
      </c>
      <c r="H188" s="482">
        <v>0</v>
      </c>
      <c r="I188" s="482" t="s">
        <v>20</v>
      </c>
      <c r="J188" s="479" t="s">
        <v>102</v>
      </c>
      <c r="K188" s="489">
        <v>0</v>
      </c>
      <c r="L188" s="482">
        <v>1</v>
      </c>
      <c r="M188" s="482">
        <v>0</v>
      </c>
      <c r="N188" s="482">
        <v>1</v>
      </c>
      <c r="O188" s="482">
        <v>0</v>
      </c>
      <c r="P188" s="482">
        <v>0</v>
      </c>
      <c r="Q188" s="482">
        <v>0</v>
      </c>
      <c r="R188" s="482">
        <v>0</v>
      </c>
      <c r="S188" s="482">
        <v>0</v>
      </c>
      <c r="T188" s="482">
        <v>0</v>
      </c>
      <c r="U188" s="482">
        <v>0</v>
      </c>
      <c r="V188" s="482">
        <v>0</v>
      </c>
      <c r="W188" s="482">
        <v>0</v>
      </c>
      <c r="X188" s="482">
        <v>0</v>
      </c>
      <c r="Y188" s="490">
        <v>16.100000000000001</v>
      </c>
      <c r="Z188" s="490" t="s">
        <v>418</v>
      </c>
      <c r="AA188" s="482">
        <v>0</v>
      </c>
      <c r="AB188" s="490">
        <v>0</v>
      </c>
      <c r="AC188" s="482">
        <v>0</v>
      </c>
      <c r="AD188" s="490">
        <v>0</v>
      </c>
      <c r="AE188" s="482">
        <v>0</v>
      </c>
      <c r="AF188" s="491">
        <v>0</v>
      </c>
    </row>
    <row r="189" spans="1:32" ht="15" customHeight="1" x14ac:dyDescent="0.2">
      <c r="A189" s="463" t="s">
        <v>103</v>
      </c>
      <c r="B189" s="482">
        <v>3</v>
      </c>
      <c r="C189" s="482">
        <v>0</v>
      </c>
      <c r="D189" s="482">
        <v>3</v>
      </c>
      <c r="E189" s="482">
        <v>0</v>
      </c>
      <c r="F189" s="482">
        <v>0</v>
      </c>
      <c r="G189" s="482">
        <v>0</v>
      </c>
      <c r="H189" s="482">
        <v>0</v>
      </c>
      <c r="I189" s="482" t="s">
        <v>20</v>
      </c>
      <c r="J189" s="479" t="s">
        <v>103</v>
      </c>
      <c r="K189" s="489">
        <v>0</v>
      </c>
      <c r="L189" s="482">
        <v>0</v>
      </c>
      <c r="M189" s="482">
        <v>2</v>
      </c>
      <c r="N189" s="482">
        <v>1</v>
      </c>
      <c r="O189" s="482">
        <v>0</v>
      </c>
      <c r="P189" s="482">
        <v>0</v>
      </c>
      <c r="Q189" s="482">
        <v>0</v>
      </c>
      <c r="R189" s="482">
        <v>0</v>
      </c>
      <c r="S189" s="482">
        <v>0</v>
      </c>
      <c r="T189" s="482">
        <v>0</v>
      </c>
      <c r="U189" s="482">
        <v>0</v>
      </c>
      <c r="V189" s="482">
        <v>0</v>
      </c>
      <c r="W189" s="482">
        <v>0</v>
      </c>
      <c r="X189" s="482">
        <v>0</v>
      </c>
      <c r="Y189" s="490">
        <v>19.5</v>
      </c>
      <c r="Z189" s="490" t="s">
        <v>418</v>
      </c>
      <c r="AA189" s="482">
        <v>0</v>
      </c>
      <c r="AB189" s="490">
        <v>0</v>
      </c>
      <c r="AC189" s="482">
        <v>0</v>
      </c>
      <c r="AD189" s="490">
        <v>0</v>
      </c>
      <c r="AE189" s="482">
        <v>0</v>
      </c>
      <c r="AF189" s="491">
        <v>0</v>
      </c>
    </row>
    <row r="190" spans="1:32" ht="15" customHeight="1" x14ac:dyDescent="0.2">
      <c r="A190" s="463" t="s">
        <v>59</v>
      </c>
      <c r="B190" s="482">
        <v>2</v>
      </c>
      <c r="C190" s="482">
        <v>0</v>
      </c>
      <c r="D190" s="482">
        <v>2</v>
      </c>
      <c r="E190" s="482">
        <v>0</v>
      </c>
      <c r="F190" s="482">
        <v>0</v>
      </c>
      <c r="G190" s="482">
        <v>0</v>
      </c>
      <c r="H190" s="482">
        <v>0</v>
      </c>
      <c r="I190" s="482" t="s">
        <v>20</v>
      </c>
      <c r="J190" s="479" t="s">
        <v>59</v>
      </c>
      <c r="K190" s="489">
        <v>0</v>
      </c>
      <c r="L190" s="482">
        <v>1</v>
      </c>
      <c r="M190" s="482">
        <v>1</v>
      </c>
      <c r="N190" s="482">
        <v>0</v>
      </c>
      <c r="O190" s="482">
        <v>0</v>
      </c>
      <c r="P190" s="482">
        <v>0</v>
      </c>
      <c r="Q190" s="482">
        <v>0</v>
      </c>
      <c r="R190" s="482">
        <v>0</v>
      </c>
      <c r="S190" s="482">
        <v>0</v>
      </c>
      <c r="T190" s="482">
        <v>0</v>
      </c>
      <c r="U190" s="482">
        <v>0</v>
      </c>
      <c r="V190" s="482">
        <v>0</v>
      </c>
      <c r="W190" s="482">
        <v>0</v>
      </c>
      <c r="X190" s="482">
        <v>0</v>
      </c>
      <c r="Y190" s="490">
        <v>14</v>
      </c>
      <c r="Z190" s="490" t="s">
        <v>418</v>
      </c>
      <c r="AA190" s="482">
        <v>0</v>
      </c>
      <c r="AB190" s="490">
        <v>0</v>
      </c>
      <c r="AC190" s="482">
        <v>0</v>
      </c>
      <c r="AD190" s="490">
        <v>0</v>
      </c>
      <c r="AE190" s="482">
        <v>0</v>
      </c>
      <c r="AF190" s="491">
        <v>0</v>
      </c>
    </row>
    <row r="191" spans="1:32" ht="15" customHeight="1" x14ac:dyDescent="0.2">
      <c r="A191" s="463" t="s">
        <v>104</v>
      </c>
      <c r="B191" s="482">
        <v>3</v>
      </c>
      <c r="C191" s="482">
        <v>0</v>
      </c>
      <c r="D191" s="482">
        <v>1</v>
      </c>
      <c r="E191" s="482">
        <v>2</v>
      </c>
      <c r="F191" s="482">
        <v>0</v>
      </c>
      <c r="G191" s="482">
        <v>0</v>
      </c>
      <c r="H191" s="482">
        <v>0</v>
      </c>
      <c r="I191" s="482" t="s">
        <v>20</v>
      </c>
      <c r="J191" s="479" t="s">
        <v>104</v>
      </c>
      <c r="K191" s="489">
        <v>0</v>
      </c>
      <c r="L191" s="482">
        <v>0</v>
      </c>
      <c r="M191" s="482">
        <v>2</v>
      </c>
      <c r="N191" s="482">
        <v>1</v>
      </c>
      <c r="O191" s="482">
        <v>0</v>
      </c>
      <c r="P191" s="482">
        <v>0</v>
      </c>
      <c r="Q191" s="482">
        <v>0</v>
      </c>
      <c r="R191" s="482">
        <v>0</v>
      </c>
      <c r="S191" s="482">
        <v>0</v>
      </c>
      <c r="T191" s="482">
        <v>0</v>
      </c>
      <c r="U191" s="482">
        <v>0</v>
      </c>
      <c r="V191" s="482">
        <v>0</v>
      </c>
      <c r="W191" s="482">
        <v>0</v>
      </c>
      <c r="X191" s="482">
        <v>0</v>
      </c>
      <c r="Y191" s="490">
        <v>19.5</v>
      </c>
      <c r="Z191" s="490" t="s">
        <v>418</v>
      </c>
      <c r="AA191" s="482">
        <v>0</v>
      </c>
      <c r="AB191" s="490">
        <v>0</v>
      </c>
      <c r="AC191" s="482">
        <v>0</v>
      </c>
      <c r="AD191" s="490">
        <v>0</v>
      </c>
      <c r="AE191" s="482">
        <v>0</v>
      </c>
      <c r="AF191" s="491">
        <v>0</v>
      </c>
    </row>
    <row r="192" spans="1:32" ht="15" customHeight="1" x14ac:dyDescent="0.2">
      <c r="A192" s="463" t="s">
        <v>105</v>
      </c>
      <c r="B192" s="482">
        <v>2</v>
      </c>
      <c r="C192" s="482">
        <v>0</v>
      </c>
      <c r="D192" s="482">
        <v>1</v>
      </c>
      <c r="E192" s="482">
        <v>1</v>
      </c>
      <c r="F192" s="482">
        <v>0</v>
      </c>
      <c r="G192" s="482">
        <v>0</v>
      </c>
      <c r="H192" s="482">
        <v>0</v>
      </c>
      <c r="I192" s="482" t="s">
        <v>20</v>
      </c>
      <c r="J192" s="479" t="s">
        <v>105</v>
      </c>
      <c r="K192" s="489">
        <v>0</v>
      </c>
      <c r="L192" s="482">
        <v>1</v>
      </c>
      <c r="M192" s="482">
        <v>1</v>
      </c>
      <c r="N192" s="482">
        <v>0</v>
      </c>
      <c r="O192" s="482">
        <v>0</v>
      </c>
      <c r="P192" s="482">
        <v>0</v>
      </c>
      <c r="Q192" s="482">
        <v>0</v>
      </c>
      <c r="R192" s="482">
        <v>0</v>
      </c>
      <c r="S192" s="482">
        <v>0</v>
      </c>
      <c r="T192" s="482">
        <v>0</v>
      </c>
      <c r="U192" s="482">
        <v>0</v>
      </c>
      <c r="V192" s="482">
        <v>0</v>
      </c>
      <c r="W192" s="482">
        <v>0</v>
      </c>
      <c r="X192" s="482">
        <v>0</v>
      </c>
      <c r="Y192" s="490">
        <v>15</v>
      </c>
      <c r="Z192" s="490" t="s">
        <v>418</v>
      </c>
      <c r="AA192" s="482">
        <v>0</v>
      </c>
      <c r="AB192" s="490">
        <v>0</v>
      </c>
      <c r="AC192" s="482">
        <v>0</v>
      </c>
      <c r="AD192" s="490">
        <v>0</v>
      </c>
      <c r="AE192" s="482">
        <v>0</v>
      </c>
      <c r="AF192" s="491">
        <v>0</v>
      </c>
    </row>
    <row r="193" spans="1:32" ht="15" customHeight="1" x14ac:dyDescent="0.2">
      <c r="A193" s="463" t="s">
        <v>106</v>
      </c>
      <c r="B193" s="482">
        <v>1</v>
      </c>
      <c r="C193" s="482">
        <v>0</v>
      </c>
      <c r="D193" s="482">
        <v>1</v>
      </c>
      <c r="E193" s="482">
        <v>0</v>
      </c>
      <c r="F193" s="482">
        <v>0</v>
      </c>
      <c r="G193" s="482">
        <v>0</v>
      </c>
      <c r="H193" s="482">
        <v>0</v>
      </c>
      <c r="I193" s="482" t="s">
        <v>20</v>
      </c>
      <c r="J193" s="479" t="s">
        <v>106</v>
      </c>
      <c r="K193" s="489">
        <v>0</v>
      </c>
      <c r="L193" s="482">
        <v>0</v>
      </c>
      <c r="M193" s="482">
        <v>1</v>
      </c>
      <c r="N193" s="482">
        <v>0</v>
      </c>
      <c r="O193" s="482">
        <v>0</v>
      </c>
      <c r="P193" s="482">
        <v>0</v>
      </c>
      <c r="Q193" s="482">
        <v>0</v>
      </c>
      <c r="R193" s="482">
        <v>0</v>
      </c>
      <c r="S193" s="482">
        <v>0</v>
      </c>
      <c r="T193" s="482">
        <v>0</v>
      </c>
      <c r="U193" s="482">
        <v>0</v>
      </c>
      <c r="V193" s="482">
        <v>0</v>
      </c>
      <c r="W193" s="482">
        <v>0</v>
      </c>
      <c r="X193" s="482">
        <v>0</v>
      </c>
      <c r="Y193" s="490">
        <v>18.100000000000001</v>
      </c>
      <c r="Z193" s="490" t="s">
        <v>418</v>
      </c>
      <c r="AA193" s="482">
        <v>0</v>
      </c>
      <c r="AB193" s="490">
        <v>0</v>
      </c>
      <c r="AC193" s="482">
        <v>0</v>
      </c>
      <c r="AD193" s="490">
        <v>0</v>
      </c>
      <c r="AE193" s="482">
        <v>0</v>
      </c>
      <c r="AF193" s="491">
        <v>0</v>
      </c>
    </row>
    <row r="194" spans="1:32" ht="15" customHeight="1" x14ac:dyDescent="0.2">
      <c r="A194" s="463" t="s">
        <v>61</v>
      </c>
      <c r="B194" s="488">
        <v>0</v>
      </c>
      <c r="C194" s="488">
        <v>0</v>
      </c>
      <c r="D194" s="488">
        <v>0</v>
      </c>
      <c r="E194" s="488">
        <v>0</v>
      </c>
      <c r="F194" s="488">
        <v>0</v>
      </c>
      <c r="G194" s="488">
        <v>0</v>
      </c>
      <c r="H194" s="488">
        <v>0</v>
      </c>
      <c r="I194" s="488" t="s">
        <v>20</v>
      </c>
      <c r="J194" s="479" t="s">
        <v>61</v>
      </c>
      <c r="K194" s="498">
        <v>0</v>
      </c>
      <c r="L194" s="488">
        <v>0</v>
      </c>
      <c r="M194" s="488">
        <v>0</v>
      </c>
      <c r="N194" s="488">
        <v>0</v>
      </c>
      <c r="O194" s="488">
        <v>0</v>
      </c>
      <c r="P194" s="488">
        <v>0</v>
      </c>
      <c r="Q194" s="488">
        <v>0</v>
      </c>
      <c r="R194" s="488">
        <v>0</v>
      </c>
      <c r="S194" s="488">
        <v>0</v>
      </c>
      <c r="T194" s="488">
        <v>0</v>
      </c>
      <c r="U194" s="488">
        <v>0</v>
      </c>
      <c r="V194" s="488">
        <v>0</v>
      </c>
      <c r="W194" s="488">
        <v>0</v>
      </c>
      <c r="X194" s="488">
        <v>0</v>
      </c>
      <c r="Y194" s="499" t="s">
        <v>418</v>
      </c>
      <c r="Z194" s="499" t="s">
        <v>418</v>
      </c>
      <c r="AA194" s="488">
        <v>0</v>
      </c>
      <c r="AB194" s="499">
        <v>0</v>
      </c>
      <c r="AC194" s="488">
        <v>0</v>
      </c>
      <c r="AD194" s="499">
        <v>0</v>
      </c>
      <c r="AE194" s="488">
        <v>0</v>
      </c>
      <c r="AF194" s="500">
        <v>0</v>
      </c>
    </row>
    <row r="195" spans="1:32" ht="15" customHeight="1" x14ac:dyDescent="0.2">
      <c r="A195" s="463" t="s">
        <v>107</v>
      </c>
      <c r="B195" s="482">
        <v>2</v>
      </c>
      <c r="C195" s="482">
        <v>0</v>
      </c>
      <c r="D195" s="482">
        <v>2</v>
      </c>
      <c r="E195" s="482">
        <v>0</v>
      </c>
      <c r="F195" s="482">
        <v>0</v>
      </c>
      <c r="G195" s="482">
        <v>0</v>
      </c>
      <c r="H195" s="482">
        <v>0</v>
      </c>
      <c r="I195" s="482" t="s">
        <v>20</v>
      </c>
      <c r="J195" s="479" t="s">
        <v>107</v>
      </c>
      <c r="K195" s="489">
        <v>0</v>
      </c>
      <c r="L195" s="482">
        <v>1</v>
      </c>
      <c r="M195" s="482">
        <v>1</v>
      </c>
      <c r="N195" s="482">
        <v>0</v>
      </c>
      <c r="O195" s="482">
        <v>0</v>
      </c>
      <c r="P195" s="482">
        <v>0</v>
      </c>
      <c r="Q195" s="482">
        <v>0</v>
      </c>
      <c r="R195" s="482">
        <v>0</v>
      </c>
      <c r="S195" s="482">
        <v>0</v>
      </c>
      <c r="T195" s="482">
        <v>0</v>
      </c>
      <c r="U195" s="482">
        <v>0</v>
      </c>
      <c r="V195" s="482">
        <v>0</v>
      </c>
      <c r="W195" s="482">
        <v>0</v>
      </c>
      <c r="X195" s="482">
        <v>0</v>
      </c>
      <c r="Y195" s="490">
        <v>15.4</v>
      </c>
      <c r="Z195" s="490" t="s">
        <v>418</v>
      </c>
      <c r="AA195" s="482">
        <v>0</v>
      </c>
      <c r="AB195" s="490">
        <v>0</v>
      </c>
      <c r="AC195" s="482">
        <v>0</v>
      </c>
      <c r="AD195" s="490">
        <v>0</v>
      </c>
      <c r="AE195" s="482">
        <v>0</v>
      </c>
      <c r="AF195" s="491">
        <v>0</v>
      </c>
    </row>
    <row r="196" spans="1:32" ht="15" customHeight="1" x14ac:dyDescent="0.2">
      <c r="A196" s="463" t="s">
        <v>108</v>
      </c>
      <c r="B196" s="482">
        <v>0</v>
      </c>
      <c r="C196" s="482">
        <v>0</v>
      </c>
      <c r="D196" s="482">
        <v>0</v>
      </c>
      <c r="E196" s="482">
        <v>0</v>
      </c>
      <c r="F196" s="482">
        <v>0</v>
      </c>
      <c r="G196" s="482">
        <v>0</v>
      </c>
      <c r="H196" s="482">
        <v>0</v>
      </c>
      <c r="I196" s="482" t="s">
        <v>20</v>
      </c>
      <c r="J196" s="479" t="s">
        <v>108</v>
      </c>
      <c r="K196" s="489">
        <v>0</v>
      </c>
      <c r="L196" s="482">
        <v>0</v>
      </c>
      <c r="M196" s="482">
        <v>0</v>
      </c>
      <c r="N196" s="482">
        <v>0</v>
      </c>
      <c r="O196" s="482">
        <v>0</v>
      </c>
      <c r="P196" s="482">
        <v>0</v>
      </c>
      <c r="Q196" s="482">
        <v>0</v>
      </c>
      <c r="R196" s="482">
        <v>0</v>
      </c>
      <c r="S196" s="482">
        <v>0</v>
      </c>
      <c r="T196" s="482">
        <v>0</v>
      </c>
      <c r="U196" s="482">
        <v>0</v>
      </c>
      <c r="V196" s="482">
        <v>0</v>
      </c>
      <c r="W196" s="482">
        <v>0</v>
      </c>
      <c r="X196" s="482">
        <v>0</v>
      </c>
      <c r="Y196" s="490" t="s">
        <v>418</v>
      </c>
      <c r="Z196" s="490" t="s">
        <v>418</v>
      </c>
      <c r="AA196" s="482">
        <v>0</v>
      </c>
      <c r="AB196" s="490">
        <v>0</v>
      </c>
      <c r="AC196" s="482">
        <v>0</v>
      </c>
      <c r="AD196" s="490">
        <v>0</v>
      </c>
      <c r="AE196" s="482">
        <v>0</v>
      </c>
      <c r="AF196" s="491">
        <v>0</v>
      </c>
    </row>
    <row r="197" spans="1:32" ht="15" customHeight="1" thickBot="1" x14ac:dyDescent="0.25">
      <c r="A197" s="463" t="s">
        <v>109</v>
      </c>
      <c r="B197" s="492">
        <v>0</v>
      </c>
      <c r="C197" s="493">
        <v>0</v>
      </c>
      <c r="D197" s="493">
        <v>0</v>
      </c>
      <c r="E197" s="493">
        <v>0</v>
      </c>
      <c r="F197" s="493">
        <v>0</v>
      </c>
      <c r="G197" s="493">
        <v>0</v>
      </c>
      <c r="H197" s="493">
        <v>0</v>
      </c>
      <c r="I197" s="494" t="s">
        <v>20</v>
      </c>
      <c r="J197" s="479" t="s">
        <v>109</v>
      </c>
      <c r="K197" s="495">
        <v>0</v>
      </c>
      <c r="L197" s="493">
        <v>0</v>
      </c>
      <c r="M197" s="493">
        <v>0</v>
      </c>
      <c r="N197" s="493">
        <v>0</v>
      </c>
      <c r="O197" s="493">
        <v>0</v>
      </c>
      <c r="P197" s="493">
        <v>0</v>
      </c>
      <c r="Q197" s="493">
        <v>0</v>
      </c>
      <c r="R197" s="493">
        <v>0</v>
      </c>
      <c r="S197" s="493">
        <v>0</v>
      </c>
      <c r="T197" s="493">
        <v>0</v>
      </c>
      <c r="U197" s="493">
        <v>0</v>
      </c>
      <c r="V197" s="493">
        <v>0</v>
      </c>
      <c r="W197" s="493">
        <v>0</v>
      </c>
      <c r="X197" s="493">
        <v>0</v>
      </c>
      <c r="Y197" s="496" t="s">
        <v>418</v>
      </c>
      <c r="Z197" s="496" t="s">
        <v>418</v>
      </c>
      <c r="AA197" s="493">
        <v>0</v>
      </c>
      <c r="AB197" s="496">
        <v>0</v>
      </c>
      <c r="AC197" s="493">
        <v>0</v>
      </c>
      <c r="AD197" s="496">
        <v>0</v>
      </c>
      <c r="AE197" s="493">
        <v>0</v>
      </c>
      <c r="AF197" s="497">
        <v>0</v>
      </c>
    </row>
    <row r="198" spans="1:32" ht="15" customHeight="1" x14ac:dyDescent="0.2">
      <c r="A198" s="463" t="s">
        <v>63</v>
      </c>
      <c r="B198" s="482">
        <v>0</v>
      </c>
      <c r="C198" s="482">
        <v>0</v>
      </c>
      <c r="D198" s="482">
        <v>0</v>
      </c>
      <c r="E198" s="482">
        <v>0</v>
      </c>
      <c r="F198" s="482">
        <v>0</v>
      </c>
      <c r="G198" s="482">
        <v>0</v>
      </c>
      <c r="H198" s="482">
        <v>0</v>
      </c>
      <c r="I198" s="482" t="s">
        <v>20</v>
      </c>
      <c r="J198" s="479" t="s">
        <v>63</v>
      </c>
      <c r="K198" s="489">
        <v>0</v>
      </c>
      <c r="L198" s="482">
        <v>0</v>
      </c>
      <c r="M198" s="482">
        <v>0</v>
      </c>
      <c r="N198" s="482">
        <v>0</v>
      </c>
      <c r="O198" s="482">
        <v>0</v>
      </c>
      <c r="P198" s="482">
        <v>0</v>
      </c>
      <c r="Q198" s="482">
        <v>0</v>
      </c>
      <c r="R198" s="482">
        <v>0</v>
      </c>
      <c r="S198" s="482">
        <v>0</v>
      </c>
      <c r="T198" s="482">
        <v>0</v>
      </c>
      <c r="U198" s="482">
        <v>0</v>
      </c>
      <c r="V198" s="482">
        <v>0</v>
      </c>
      <c r="W198" s="482">
        <v>0</v>
      </c>
      <c r="X198" s="482">
        <v>0</v>
      </c>
      <c r="Y198" s="490" t="s">
        <v>418</v>
      </c>
      <c r="Z198" s="490" t="s">
        <v>418</v>
      </c>
      <c r="AA198" s="482">
        <v>0</v>
      </c>
      <c r="AB198" s="490">
        <v>0</v>
      </c>
      <c r="AC198" s="482">
        <v>0</v>
      </c>
      <c r="AD198" s="490">
        <v>0</v>
      </c>
      <c r="AE198" s="482">
        <v>0</v>
      </c>
      <c r="AF198" s="491">
        <v>0</v>
      </c>
    </row>
    <row r="199" spans="1:32" ht="15" customHeight="1" x14ac:dyDescent="0.2">
      <c r="A199" s="463" t="s">
        <v>110</v>
      </c>
      <c r="B199" s="482">
        <v>0</v>
      </c>
      <c r="C199" s="482">
        <v>0</v>
      </c>
      <c r="D199" s="482">
        <v>0</v>
      </c>
      <c r="E199" s="482">
        <v>0</v>
      </c>
      <c r="F199" s="482">
        <v>0</v>
      </c>
      <c r="G199" s="482">
        <v>0</v>
      </c>
      <c r="H199" s="482">
        <v>0</v>
      </c>
      <c r="I199" s="482" t="s">
        <v>20</v>
      </c>
      <c r="J199" s="479" t="s">
        <v>110</v>
      </c>
      <c r="K199" s="489">
        <v>0</v>
      </c>
      <c r="L199" s="482">
        <v>0</v>
      </c>
      <c r="M199" s="482">
        <v>0</v>
      </c>
      <c r="N199" s="482">
        <v>0</v>
      </c>
      <c r="O199" s="482">
        <v>0</v>
      </c>
      <c r="P199" s="482">
        <v>0</v>
      </c>
      <c r="Q199" s="482">
        <v>0</v>
      </c>
      <c r="R199" s="482">
        <v>0</v>
      </c>
      <c r="S199" s="482">
        <v>0</v>
      </c>
      <c r="T199" s="482">
        <v>0</v>
      </c>
      <c r="U199" s="482">
        <v>0</v>
      </c>
      <c r="V199" s="482">
        <v>0</v>
      </c>
      <c r="W199" s="482">
        <v>0</v>
      </c>
      <c r="X199" s="482">
        <v>0</v>
      </c>
      <c r="Y199" s="490" t="s">
        <v>418</v>
      </c>
      <c r="Z199" s="490" t="s">
        <v>418</v>
      </c>
      <c r="AA199" s="482">
        <v>0</v>
      </c>
      <c r="AB199" s="490">
        <v>0</v>
      </c>
      <c r="AC199" s="482">
        <v>0</v>
      </c>
      <c r="AD199" s="490">
        <v>0</v>
      </c>
      <c r="AE199" s="482">
        <v>0</v>
      </c>
      <c r="AF199" s="491">
        <v>0</v>
      </c>
    </row>
    <row r="200" spans="1:32" ht="15" customHeight="1" x14ac:dyDescent="0.2">
      <c r="A200" s="463" t="s">
        <v>111</v>
      </c>
      <c r="B200" s="482">
        <v>0</v>
      </c>
      <c r="C200" s="482">
        <v>0</v>
      </c>
      <c r="D200" s="482">
        <v>0</v>
      </c>
      <c r="E200" s="482">
        <v>0</v>
      </c>
      <c r="F200" s="482">
        <v>0</v>
      </c>
      <c r="G200" s="482">
        <v>0</v>
      </c>
      <c r="H200" s="482">
        <v>0</v>
      </c>
      <c r="I200" s="482" t="s">
        <v>20</v>
      </c>
      <c r="J200" s="479" t="s">
        <v>111</v>
      </c>
      <c r="K200" s="489">
        <v>0</v>
      </c>
      <c r="L200" s="482">
        <v>0</v>
      </c>
      <c r="M200" s="482">
        <v>0</v>
      </c>
      <c r="N200" s="482">
        <v>0</v>
      </c>
      <c r="O200" s="482">
        <v>0</v>
      </c>
      <c r="P200" s="482">
        <v>0</v>
      </c>
      <c r="Q200" s="482">
        <v>0</v>
      </c>
      <c r="R200" s="482">
        <v>0</v>
      </c>
      <c r="S200" s="482">
        <v>0</v>
      </c>
      <c r="T200" s="482">
        <v>0</v>
      </c>
      <c r="U200" s="482">
        <v>0</v>
      </c>
      <c r="V200" s="482">
        <v>0</v>
      </c>
      <c r="W200" s="482">
        <v>0</v>
      </c>
      <c r="X200" s="482">
        <v>0</v>
      </c>
      <c r="Y200" s="490" t="s">
        <v>418</v>
      </c>
      <c r="Z200" s="490" t="s">
        <v>418</v>
      </c>
      <c r="AA200" s="482">
        <v>0</v>
      </c>
      <c r="AB200" s="490">
        <v>0</v>
      </c>
      <c r="AC200" s="482">
        <v>0</v>
      </c>
      <c r="AD200" s="490">
        <v>0</v>
      </c>
      <c r="AE200" s="482">
        <v>0</v>
      </c>
      <c r="AF200" s="491">
        <v>0</v>
      </c>
    </row>
    <row r="201" spans="1:32" ht="15" customHeight="1" x14ac:dyDescent="0.2">
      <c r="A201" s="463" t="s">
        <v>112</v>
      </c>
      <c r="B201" s="482">
        <v>1</v>
      </c>
      <c r="C201" s="482">
        <v>0</v>
      </c>
      <c r="D201" s="482">
        <v>1</v>
      </c>
      <c r="E201" s="482">
        <v>0</v>
      </c>
      <c r="F201" s="482">
        <v>0</v>
      </c>
      <c r="G201" s="482">
        <v>0</v>
      </c>
      <c r="H201" s="482">
        <v>0</v>
      </c>
      <c r="I201" s="482" t="s">
        <v>20</v>
      </c>
      <c r="J201" s="479" t="s">
        <v>112</v>
      </c>
      <c r="K201" s="489">
        <v>0</v>
      </c>
      <c r="L201" s="482">
        <v>0</v>
      </c>
      <c r="M201" s="482">
        <v>1</v>
      </c>
      <c r="N201" s="482">
        <v>0</v>
      </c>
      <c r="O201" s="482">
        <v>0</v>
      </c>
      <c r="P201" s="482">
        <v>0</v>
      </c>
      <c r="Q201" s="482">
        <v>0</v>
      </c>
      <c r="R201" s="482">
        <v>0</v>
      </c>
      <c r="S201" s="482">
        <v>0</v>
      </c>
      <c r="T201" s="482">
        <v>0</v>
      </c>
      <c r="U201" s="482">
        <v>0</v>
      </c>
      <c r="V201" s="482">
        <v>0</v>
      </c>
      <c r="W201" s="482">
        <v>0</v>
      </c>
      <c r="X201" s="482">
        <v>0</v>
      </c>
      <c r="Y201" s="490">
        <v>18.7</v>
      </c>
      <c r="Z201" s="490" t="s">
        <v>418</v>
      </c>
      <c r="AA201" s="482">
        <v>0</v>
      </c>
      <c r="AB201" s="490">
        <v>0</v>
      </c>
      <c r="AC201" s="482">
        <v>0</v>
      </c>
      <c r="AD201" s="490">
        <v>0</v>
      </c>
      <c r="AE201" s="482">
        <v>0</v>
      </c>
      <c r="AF201" s="491">
        <v>0</v>
      </c>
    </row>
    <row r="202" spans="1:32" ht="15" customHeight="1" x14ac:dyDescent="0.2">
      <c r="A202" s="463" t="s">
        <v>64</v>
      </c>
      <c r="B202" s="482">
        <v>0</v>
      </c>
      <c r="C202" s="482">
        <v>0</v>
      </c>
      <c r="D202" s="482">
        <v>0</v>
      </c>
      <c r="E202" s="482">
        <v>0</v>
      </c>
      <c r="F202" s="482">
        <v>0</v>
      </c>
      <c r="G202" s="482">
        <v>0</v>
      </c>
      <c r="H202" s="482">
        <v>0</v>
      </c>
      <c r="I202" s="482" t="s">
        <v>20</v>
      </c>
      <c r="J202" s="479" t="s">
        <v>64</v>
      </c>
      <c r="K202" s="489">
        <v>0</v>
      </c>
      <c r="L202" s="482">
        <v>0</v>
      </c>
      <c r="M202" s="482">
        <v>0</v>
      </c>
      <c r="N202" s="482">
        <v>0</v>
      </c>
      <c r="O202" s="482">
        <v>0</v>
      </c>
      <c r="P202" s="482">
        <v>0</v>
      </c>
      <c r="Q202" s="482">
        <v>0</v>
      </c>
      <c r="R202" s="482">
        <v>0</v>
      </c>
      <c r="S202" s="482">
        <v>0</v>
      </c>
      <c r="T202" s="482">
        <v>0</v>
      </c>
      <c r="U202" s="482">
        <v>0</v>
      </c>
      <c r="V202" s="482">
        <v>0</v>
      </c>
      <c r="W202" s="482">
        <v>0</v>
      </c>
      <c r="X202" s="482">
        <v>0</v>
      </c>
      <c r="Y202" s="490" t="s">
        <v>418</v>
      </c>
      <c r="Z202" s="490" t="s">
        <v>418</v>
      </c>
      <c r="AA202" s="482">
        <v>0</v>
      </c>
      <c r="AB202" s="490">
        <v>0</v>
      </c>
      <c r="AC202" s="482">
        <v>0</v>
      </c>
      <c r="AD202" s="490">
        <v>0</v>
      </c>
      <c r="AE202" s="482">
        <v>0</v>
      </c>
      <c r="AF202" s="491">
        <v>0</v>
      </c>
    </row>
    <row r="203" spans="1:32" ht="15" customHeight="1" x14ac:dyDescent="0.2">
      <c r="A203" s="463" t="s">
        <v>113</v>
      </c>
      <c r="B203" s="482">
        <v>1</v>
      </c>
      <c r="C203" s="482">
        <v>0</v>
      </c>
      <c r="D203" s="482">
        <v>1</v>
      </c>
      <c r="E203" s="482">
        <v>0</v>
      </c>
      <c r="F203" s="482">
        <v>0</v>
      </c>
      <c r="G203" s="482">
        <v>0</v>
      </c>
      <c r="H203" s="482">
        <v>0</v>
      </c>
      <c r="I203" s="482" t="s">
        <v>20</v>
      </c>
      <c r="J203" s="479" t="s">
        <v>113</v>
      </c>
      <c r="K203" s="489">
        <v>0</v>
      </c>
      <c r="L203" s="482">
        <v>0</v>
      </c>
      <c r="M203" s="482">
        <v>0</v>
      </c>
      <c r="N203" s="482">
        <v>1</v>
      </c>
      <c r="O203" s="482">
        <v>0</v>
      </c>
      <c r="P203" s="482">
        <v>0</v>
      </c>
      <c r="Q203" s="482">
        <v>0</v>
      </c>
      <c r="R203" s="482">
        <v>0</v>
      </c>
      <c r="S203" s="482">
        <v>0</v>
      </c>
      <c r="T203" s="482">
        <v>0</v>
      </c>
      <c r="U203" s="482">
        <v>0</v>
      </c>
      <c r="V203" s="482">
        <v>0</v>
      </c>
      <c r="W203" s="482">
        <v>0</v>
      </c>
      <c r="X203" s="482">
        <v>0</v>
      </c>
      <c r="Y203" s="490">
        <v>23.4</v>
      </c>
      <c r="Z203" s="490" t="s">
        <v>418</v>
      </c>
      <c r="AA203" s="482">
        <v>0</v>
      </c>
      <c r="AB203" s="490">
        <v>0</v>
      </c>
      <c r="AC203" s="482">
        <v>0</v>
      </c>
      <c r="AD203" s="490">
        <v>0</v>
      </c>
      <c r="AE203" s="482">
        <v>0</v>
      </c>
      <c r="AF203" s="491">
        <v>0</v>
      </c>
    </row>
    <row r="204" spans="1:32" ht="15" customHeight="1" x14ac:dyDescent="0.2">
      <c r="A204" s="463" t="s">
        <v>114</v>
      </c>
      <c r="B204" s="482">
        <v>0</v>
      </c>
      <c r="C204" s="482">
        <v>0</v>
      </c>
      <c r="D204" s="482">
        <v>0</v>
      </c>
      <c r="E204" s="482">
        <v>0</v>
      </c>
      <c r="F204" s="482">
        <v>0</v>
      </c>
      <c r="G204" s="482">
        <v>0</v>
      </c>
      <c r="H204" s="482">
        <v>0</v>
      </c>
      <c r="I204" s="482" t="s">
        <v>20</v>
      </c>
      <c r="J204" s="479" t="s">
        <v>114</v>
      </c>
      <c r="K204" s="489">
        <v>0</v>
      </c>
      <c r="L204" s="482">
        <v>0</v>
      </c>
      <c r="M204" s="482">
        <v>0</v>
      </c>
      <c r="N204" s="482">
        <v>0</v>
      </c>
      <c r="O204" s="482">
        <v>0</v>
      </c>
      <c r="P204" s="482">
        <v>0</v>
      </c>
      <c r="Q204" s="482">
        <v>0</v>
      </c>
      <c r="R204" s="482">
        <v>0</v>
      </c>
      <c r="S204" s="482">
        <v>0</v>
      </c>
      <c r="T204" s="482">
        <v>0</v>
      </c>
      <c r="U204" s="482">
        <v>0</v>
      </c>
      <c r="V204" s="482">
        <v>0</v>
      </c>
      <c r="W204" s="482">
        <v>0</v>
      </c>
      <c r="X204" s="482">
        <v>0</v>
      </c>
      <c r="Y204" s="490" t="s">
        <v>418</v>
      </c>
      <c r="Z204" s="490" t="s">
        <v>418</v>
      </c>
      <c r="AA204" s="482">
        <v>0</v>
      </c>
      <c r="AB204" s="490">
        <v>0</v>
      </c>
      <c r="AC204" s="482">
        <v>0</v>
      </c>
      <c r="AD204" s="490">
        <v>0</v>
      </c>
      <c r="AE204" s="482">
        <v>0</v>
      </c>
      <c r="AF204" s="491">
        <v>0</v>
      </c>
    </row>
    <row r="205" spans="1:32" ht="15" customHeight="1" x14ac:dyDescent="0.2">
      <c r="A205" s="463" t="s">
        <v>115</v>
      </c>
      <c r="B205" s="482">
        <v>1</v>
      </c>
      <c r="C205" s="482">
        <v>1</v>
      </c>
      <c r="D205" s="482">
        <v>0</v>
      </c>
      <c r="E205" s="482">
        <v>0</v>
      </c>
      <c r="F205" s="482">
        <v>0</v>
      </c>
      <c r="G205" s="482">
        <v>0</v>
      </c>
      <c r="H205" s="482">
        <v>0</v>
      </c>
      <c r="I205" s="482" t="s">
        <v>20</v>
      </c>
      <c r="J205" s="479" t="s">
        <v>115</v>
      </c>
      <c r="K205" s="489">
        <v>0</v>
      </c>
      <c r="L205" s="482">
        <v>0</v>
      </c>
      <c r="M205" s="482">
        <v>1</v>
      </c>
      <c r="N205" s="482">
        <v>0</v>
      </c>
      <c r="O205" s="482">
        <v>0</v>
      </c>
      <c r="P205" s="482">
        <v>0</v>
      </c>
      <c r="Q205" s="482">
        <v>0</v>
      </c>
      <c r="R205" s="482">
        <v>0</v>
      </c>
      <c r="S205" s="482">
        <v>0</v>
      </c>
      <c r="T205" s="482">
        <v>0</v>
      </c>
      <c r="U205" s="482">
        <v>0</v>
      </c>
      <c r="V205" s="482">
        <v>0</v>
      </c>
      <c r="W205" s="482">
        <v>0</v>
      </c>
      <c r="X205" s="482">
        <v>0</v>
      </c>
      <c r="Y205" s="490">
        <v>17.899999999999999</v>
      </c>
      <c r="Z205" s="490" t="s">
        <v>418</v>
      </c>
      <c r="AA205" s="482">
        <v>0</v>
      </c>
      <c r="AB205" s="490">
        <v>0</v>
      </c>
      <c r="AC205" s="482">
        <v>0</v>
      </c>
      <c r="AD205" s="490">
        <v>0</v>
      </c>
      <c r="AE205" s="482">
        <v>0</v>
      </c>
      <c r="AF205" s="491">
        <v>0</v>
      </c>
    </row>
    <row r="206" spans="1:32" ht="15" customHeight="1" x14ac:dyDescent="0.2">
      <c r="A206" s="463" t="s">
        <v>66</v>
      </c>
      <c r="B206" s="482">
        <v>0</v>
      </c>
      <c r="C206" s="482">
        <v>0</v>
      </c>
      <c r="D206" s="482">
        <v>0</v>
      </c>
      <c r="E206" s="482">
        <v>0</v>
      </c>
      <c r="F206" s="482">
        <v>0</v>
      </c>
      <c r="G206" s="482">
        <v>0</v>
      </c>
      <c r="H206" s="482">
        <v>0</v>
      </c>
      <c r="I206" s="482" t="s">
        <v>20</v>
      </c>
      <c r="J206" s="479" t="s">
        <v>66</v>
      </c>
      <c r="K206" s="489">
        <v>0</v>
      </c>
      <c r="L206" s="482">
        <v>0</v>
      </c>
      <c r="M206" s="482">
        <v>0</v>
      </c>
      <c r="N206" s="482">
        <v>0</v>
      </c>
      <c r="O206" s="482">
        <v>0</v>
      </c>
      <c r="P206" s="482">
        <v>0</v>
      </c>
      <c r="Q206" s="482">
        <v>0</v>
      </c>
      <c r="R206" s="482">
        <v>0</v>
      </c>
      <c r="S206" s="482">
        <v>0</v>
      </c>
      <c r="T206" s="482">
        <v>0</v>
      </c>
      <c r="U206" s="482">
        <v>0</v>
      </c>
      <c r="V206" s="482">
        <v>0</v>
      </c>
      <c r="W206" s="482">
        <v>0</v>
      </c>
      <c r="X206" s="482">
        <v>0</v>
      </c>
      <c r="Y206" s="490" t="s">
        <v>418</v>
      </c>
      <c r="Z206" s="490" t="s">
        <v>418</v>
      </c>
      <c r="AA206" s="482">
        <v>0</v>
      </c>
      <c r="AB206" s="490">
        <v>0</v>
      </c>
      <c r="AC206" s="482">
        <v>0</v>
      </c>
      <c r="AD206" s="490">
        <v>0</v>
      </c>
      <c r="AE206" s="482">
        <v>0</v>
      </c>
      <c r="AF206" s="491">
        <v>0</v>
      </c>
    </row>
    <row r="207" spans="1:32" ht="15" customHeight="1" x14ac:dyDescent="0.2">
      <c r="A207" s="463" t="s">
        <v>116</v>
      </c>
      <c r="B207" s="482">
        <v>0</v>
      </c>
      <c r="C207" s="482">
        <v>0</v>
      </c>
      <c r="D207" s="482">
        <v>0</v>
      </c>
      <c r="E207" s="482">
        <v>0</v>
      </c>
      <c r="F207" s="482">
        <v>0</v>
      </c>
      <c r="G207" s="482">
        <v>0</v>
      </c>
      <c r="H207" s="482">
        <v>0</v>
      </c>
      <c r="I207" s="482" t="s">
        <v>20</v>
      </c>
      <c r="J207" s="479" t="s">
        <v>116</v>
      </c>
      <c r="K207" s="489">
        <v>0</v>
      </c>
      <c r="L207" s="482">
        <v>0</v>
      </c>
      <c r="M207" s="482">
        <v>0</v>
      </c>
      <c r="N207" s="482">
        <v>0</v>
      </c>
      <c r="O207" s="482">
        <v>0</v>
      </c>
      <c r="P207" s="482">
        <v>0</v>
      </c>
      <c r="Q207" s="482">
        <v>0</v>
      </c>
      <c r="R207" s="482">
        <v>0</v>
      </c>
      <c r="S207" s="482">
        <v>0</v>
      </c>
      <c r="T207" s="482">
        <v>0</v>
      </c>
      <c r="U207" s="482">
        <v>0</v>
      </c>
      <c r="V207" s="482">
        <v>0</v>
      </c>
      <c r="W207" s="482">
        <v>0</v>
      </c>
      <c r="X207" s="482">
        <v>0</v>
      </c>
      <c r="Y207" s="490" t="s">
        <v>418</v>
      </c>
      <c r="Z207" s="490" t="s">
        <v>418</v>
      </c>
      <c r="AA207" s="482">
        <v>0</v>
      </c>
      <c r="AB207" s="490">
        <v>0</v>
      </c>
      <c r="AC207" s="482">
        <v>0</v>
      </c>
      <c r="AD207" s="490">
        <v>0</v>
      </c>
      <c r="AE207" s="482">
        <v>0</v>
      </c>
      <c r="AF207" s="491">
        <v>0</v>
      </c>
    </row>
    <row r="208" spans="1:32" ht="15" customHeight="1" x14ac:dyDescent="0.2">
      <c r="A208" s="463" t="s">
        <v>117</v>
      </c>
      <c r="B208" s="482">
        <v>1</v>
      </c>
      <c r="C208" s="482">
        <v>0</v>
      </c>
      <c r="D208" s="482">
        <v>1</v>
      </c>
      <c r="E208" s="482">
        <v>0</v>
      </c>
      <c r="F208" s="482">
        <v>0</v>
      </c>
      <c r="G208" s="482">
        <v>0</v>
      </c>
      <c r="H208" s="482">
        <v>0</v>
      </c>
      <c r="I208" s="482" t="s">
        <v>20</v>
      </c>
      <c r="J208" s="479" t="s">
        <v>117</v>
      </c>
      <c r="K208" s="489">
        <v>0</v>
      </c>
      <c r="L208" s="482">
        <v>0</v>
      </c>
      <c r="M208" s="482">
        <v>1</v>
      </c>
      <c r="N208" s="482">
        <v>0</v>
      </c>
      <c r="O208" s="482">
        <v>0</v>
      </c>
      <c r="P208" s="482">
        <v>0</v>
      </c>
      <c r="Q208" s="482">
        <v>0</v>
      </c>
      <c r="R208" s="482">
        <v>0</v>
      </c>
      <c r="S208" s="482">
        <v>0</v>
      </c>
      <c r="T208" s="482">
        <v>0</v>
      </c>
      <c r="U208" s="482">
        <v>0</v>
      </c>
      <c r="V208" s="482">
        <v>0</v>
      </c>
      <c r="W208" s="482">
        <v>0</v>
      </c>
      <c r="X208" s="482">
        <v>0</v>
      </c>
      <c r="Y208" s="490">
        <v>17.899999999999999</v>
      </c>
      <c r="Z208" s="490" t="s">
        <v>418</v>
      </c>
      <c r="AA208" s="482">
        <v>0</v>
      </c>
      <c r="AB208" s="490">
        <v>0</v>
      </c>
      <c r="AC208" s="482">
        <v>0</v>
      </c>
      <c r="AD208" s="490">
        <v>0</v>
      </c>
      <c r="AE208" s="482">
        <v>0</v>
      </c>
      <c r="AF208" s="491">
        <v>0</v>
      </c>
    </row>
    <row r="209" spans="1:32" ht="15" customHeight="1" x14ac:dyDescent="0.2">
      <c r="A209" s="463" t="s">
        <v>118</v>
      </c>
      <c r="B209" s="482">
        <v>0</v>
      </c>
      <c r="C209" s="482">
        <v>0</v>
      </c>
      <c r="D209" s="482">
        <v>0</v>
      </c>
      <c r="E209" s="482">
        <v>0</v>
      </c>
      <c r="F209" s="482">
        <v>0</v>
      </c>
      <c r="G209" s="482">
        <v>0</v>
      </c>
      <c r="H209" s="482">
        <v>0</v>
      </c>
      <c r="I209" s="482" t="s">
        <v>20</v>
      </c>
      <c r="J209" s="479" t="s">
        <v>118</v>
      </c>
      <c r="K209" s="489">
        <v>0</v>
      </c>
      <c r="L209" s="482">
        <v>0</v>
      </c>
      <c r="M209" s="482">
        <v>0</v>
      </c>
      <c r="N209" s="482">
        <v>0</v>
      </c>
      <c r="O209" s="482">
        <v>0</v>
      </c>
      <c r="P209" s="482">
        <v>0</v>
      </c>
      <c r="Q209" s="482">
        <v>0</v>
      </c>
      <c r="R209" s="482">
        <v>0</v>
      </c>
      <c r="S209" s="482">
        <v>0</v>
      </c>
      <c r="T209" s="482">
        <v>0</v>
      </c>
      <c r="U209" s="482">
        <v>0</v>
      </c>
      <c r="V209" s="482">
        <v>0</v>
      </c>
      <c r="W209" s="482">
        <v>0</v>
      </c>
      <c r="X209" s="482">
        <v>0</v>
      </c>
      <c r="Y209" s="490" t="s">
        <v>418</v>
      </c>
      <c r="Z209" s="490" t="s">
        <v>418</v>
      </c>
      <c r="AA209" s="482">
        <v>0</v>
      </c>
      <c r="AB209" s="490">
        <v>0</v>
      </c>
      <c r="AC209" s="482">
        <v>0</v>
      </c>
      <c r="AD209" s="490">
        <v>0</v>
      </c>
      <c r="AE209" s="482">
        <v>0</v>
      </c>
      <c r="AF209" s="491">
        <v>0</v>
      </c>
    </row>
    <row r="210" spans="1:32" ht="15" customHeight="1" x14ac:dyDescent="0.2">
      <c r="A210" s="463" t="s">
        <v>68</v>
      </c>
      <c r="B210" s="482">
        <v>0</v>
      </c>
      <c r="C210" s="482">
        <v>0</v>
      </c>
      <c r="D210" s="482">
        <v>0</v>
      </c>
      <c r="E210" s="482">
        <v>0</v>
      </c>
      <c r="F210" s="482">
        <v>0</v>
      </c>
      <c r="G210" s="482">
        <v>0</v>
      </c>
      <c r="H210" s="482">
        <v>0</v>
      </c>
      <c r="I210" s="482" t="s">
        <v>20</v>
      </c>
      <c r="J210" s="479" t="s">
        <v>68</v>
      </c>
      <c r="K210" s="489">
        <v>0</v>
      </c>
      <c r="L210" s="482">
        <v>0</v>
      </c>
      <c r="M210" s="482">
        <v>0</v>
      </c>
      <c r="N210" s="482">
        <v>0</v>
      </c>
      <c r="O210" s="482">
        <v>0</v>
      </c>
      <c r="P210" s="482">
        <v>0</v>
      </c>
      <c r="Q210" s="482">
        <v>0</v>
      </c>
      <c r="R210" s="482">
        <v>0</v>
      </c>
      <c r="S210" s="482">
        <v>0</v>
      </c>
      <c r="T210" s="482">
        <v>0</v>
      </c>
      <c r="U210" s="482">
        <v>0</v>
      </c>
      <c r="V210" s="482">
        <v>0</v>
      </c>
      <c r="W210" s="482">
        <v>0</v>
      </c>
      <c r="X210" s="482">
        <v>0</v>
      </c>
      <c r="Y210" s="490" t="s">
        <v>418</v>
      </c>
      <c r="Z210" s="490" t="s">
        <v>418</v>
      </c>
      <c r="AA210" s="482">
        <v>0</v>
      </c>
      <c r="AB210" s="490">
        <v>0</v>
      </c>
      <c r="AC210" s="482">
        <v>0</v>
      </c>
      <c r="AD210" s="490">
        <v>0</v>
      </c>
      <c r="AE210" s="482">
        <v>0</v>
      </c>
      <c r="AF210" s="491">
        <v>0</v>
      </c>
    </row>
    <row r="211" spans="1:32" ht="15" customHeight="1" x14ac:dyDescent="0.2">
      <c r="A211" s="463" t="s">
        <v>119</v>
      </c>
      <c r="B211" s="482">
        <v>0</v>
      </c>
      <c r="C211" s="482">
        <v>0</v>
      </c>
      <c r="D211" s="482">
        <v>0</v>
      </c>
      <c r="E211" s="482">
        <v>0</v>
      </c>
      <c r="F211" s="482">
        <v>0</v>
      </c>
      <c r="G211" s="482">
        <v>0</v>
      </c>
      <c r="H211" s="482">
        <v>0</v>
      </c>
      <c r="I211" s="482" t="s">
        <v>20</v>
      </c>
      <c r="J211" s="479" t="s">
        <v>119</v>
      </c>
      <c r="K211" s="489">
        <v>0</v>
      </c>
      <c r="L211" s="482">
        <v>0</v>
      </c>
      <c r="M211" s="482">
        <v>0</v>
      </c>
      <c r="N211" s="482">
        <v>0</v>
      </c>
      <c r="O211" s="482">
        <v>0</v>
      </c>
      <c r="P211" s="482">
        <v>0</v>
      </c>
      <c r="Q211" s="482">
        <v>0</v>
      </c>
      <c r="R211" s="482">
        <v>0</v>
      </c>
      <c r="S211" s="482">
        <v>0</v>
      </c>
      <c r="T211" s="482">
        <v>0</v>
      </c>
      <c r="U211" s="482">
        <v>0</v>
      </c>
      <c r="V211" s="482">
        <v>0</v>
      </c>
      <c r="W211" s="482">
        <v>0</v>
      </c>
      <c r="X211" s="482">
        <v>0</v>
      </c>
      <c r="Y211" s="490" t="s">
        <v>418</v>
      </c>
      <c r="Z211" s="490" t="s">
        <v>418</v>
      </c>
      <c r="AA211" s="482">
        <v>0</v>
      </c>
      <c r="AB211" s="490">
        <v>0</v>
      </c>
      <c r="AC211" s="482">
        <v>0</v>
      </c>
      <c r="AD211" s="490">
        <v>0</v>
      </c>
      <c r="AE211" s="482">
        <v>0</v>
      </c>
      <c r="AF211" s="491">
        <v>0</v>
      </c>
    </row>
    <row r="212" spans="1:32" ht="15" customHeight="1" x14ac:dyDescent="0.2">
      <c r="A212" s="463" t="s">
        <v>120</v>
      </c>
      <c r="B212" s="482">
        <v>0</v>
      </c>
      <c r="C212" s="482">
        <v>0</v>
      </c>
      <c r="D212" s="482">
        <v>0</v>
      </c>
      <c r="E212" s="482">
        <v>0</v>
      </c>
      <c r="F212" s="482">
        <v>0</v>
      </c>
      <c r="G212" s="482">
        <v>0</v>
      </c>
      <c r="H212" s="482">
        <v>0</v>
      </c>
      <c r="I212" s="482" t="s">
        <v>20</v>
      </c>
      <c r="J212" s="479" t="s">
        <v>120</v>
      </c>
      <c r="K212" s="489">
        <v>0</v>
      </c>
      <c r="L212" s="482">
        <v>0</v>
      </c>
      <c r="M212" s="482">
        <v>0</v>
      </c>
      <c r="N212" s="482">
        <v>0</v>
      </c>
      <c r="O212" s="482">
        <v>0</v>
      </c>
      <c r="P212" s="482">
        <v>0</v>
      </c>
      <c r="Q212" s="482">
        <v>0</v>
      </c>
      <c r="R212" s="482">
        <v>0</v>
      </c>
      <c r="S212" s="482">
        <v>0</v>
      </c>
      <c r="T212" s="482">
        <v>0</v>
      </c>
      <c r="U212" s="482">
        <v>0</v>
      </c>
      <c r="V212" s="482">
        <v>0</v>
      </c>
      <c r="W212" s="482">
        <v>0</v>
      </c>
      <c r="X212" s="482">
        <v>0</v>
      </c>
      <c r="Y212" s="490" t="s">
        <v>418</v>
      </c>
      <c r="Z212" s="490" t="s">
        <v>418</v>
      </c>
      <c r="AA212" s="482">
        <v>0</v>
      </c>
      <c r="AB212" s="490">
        <v>0</v>
      </c>
      <c r="AC212" s="482">
        <v>0</v>
      </c>
      <c r="AD212" s="490">
        <v>0</v>
      </c>
      <c r="AE212" s="482">
        <v>0</v>
      </c>
      <c r="AF212" s="491">
        <v>0</v>
      </c>
    </row>
    <row r="213" spans="1:32" ht="15" customHeight="1" x14ac:dyDescent="0.2">
      <c r="A213" s="463" t="s">
        <v>121</v>
      </c>
      <c r="B213" s="482">
        <v>1</v>
      </c>
      <c r="C213" s="482">
        <v>0</v>
      </c>
      <c r="D213" s="482">
        <v>1</v>
      </c>
      <c r="E213" s="482">
        <v>0</v>
      </c>
      <c r="F213" s="482">
        <v>0</v>
      </c>
      <c r="G213" s="482">
        <v>0</v>
      </c>
      <c r="H213" s="482">
        <v>0</v>
      </c>
      <c r="I213" s="482" t="s">
        <v>20</v>
      </c>
      <c r="J213" s="479" t="s">
        <v>121</v>
      </c>
      <c r="K213" s="489">
        <v>0</v>
      </c>
      <c r="L213" s="482">
        <v>0</v>
      </c>
      <c r="M213" s="482">
        <v>1</v>
      </c>
      <c r="N213" s="482">
        <v>0</v>
      </c>
      <c r="O213" s="482">
        <v>0</v>
      </c>
      <c r="P213" s="482">
        <v>0</v>
      </c>
      <c r="Q213" s="482">
        <v>0</v>
      </c>
      <c r="R213" s="482">
        <v>0</v>
      </c>
      <c r="S213" s="482">
        <v>0</v>
      </c>
      <c r="T213" s="482">
        <v>0</v>
      </c>
      <c r="U213" s="482">
        <v>0</v>
      </c>
      <c r="V213" s="482">
        <v>0</v>
      </c>
      <c r="W213" s="482">
        <v>0</v>
      </c>
      <c r="X213" s="482">
        <v>0</v>
      </c>
      <c r="Y213" s="490">
        <v>18.3</v>
      </c>
      <c r="Z213" s="490" t="s">
        <v>418</v>
      </c>
      <c r="AA213" s="482">
        <v>0</v>
      </c>
      <c r="AB213" s="490">
        <v>0</v>
      </c>
      <c r="AC213" s="482">
        <v>0</v>
      </c>
      <c r="AD213" s="490">
        <v>0</v>
      </c>
      <c r="AE213" s="482">
        <v>0</v>
      </c>
      <c r="AF213" s="491">
        <v>0</v>
      </c>
    </row>
    <row r="214" spans="1:32" ht="15" customHeight="1" x14ac:dyDescent="0.2">
      <c r="A214" s="463" t="s">
        <v>70</v>
      </c>
      <c r="B214" s="482">
        <v>0</v>
      </c>
      <c r="C214" s="482">
        <v>0</v>
      </c>
      <c r="D214" s="482">
        <v>0</v>
      </c>
      <c r="E214" s="482">
        <v>0</v>
      </c>
      <c r="F214" s="482">
        <v>0</v>
      </c>
      <c r="G214" s="482">
        <v>0</v>
      </c>
      <c r="H214" s="482">
        <v>0</v>
      </c>
      <c r="I214" s="482" t="s">
        <v>20</v>
      </c>
      <c r="J214" s="479" t="s">
        <v>70</v>
      </c>
      <c r="K214" s="489">
        <v>0</v>
      </c>
      <c r="L214" s="482">
        <v>0</v>
      </c>
      <c r="M214" s="482">
        <v>0</v>
      </c>
      <c r="N214" s="482">
        <v>0</v>
      </c>
      <c r="O214" s="482">
        <v>0</v>
      </c>
      <c r="P214" s="482">
        <v>0</v>
      </c>
      <c r="Q214" s="482">
        <v>0</v>
      </c>
      <c r="R214" s="482">
        <v>0</v>
      </c>
      <c r="S214" s="482">
        <v>0</v>
      </c>
      <c r="T214" s="482">
        <v>0</v>
      </c>
      <c r="U214" s="482">
        <v>0</v>
      </c>
      <c r="V214" s="482">
        <v>0</v>
      </c>
      <c r="W214" s="482">
        <v>0</v>
      </c>
      <c r="X214" s="482">
        <v>0</v>
      </c>
      <c r="Y214" s="490" t="s">
        <v>418</v>
      </c>
      <c r="Z214" s="490" t="s">
        <v>418</v>
      </c>
      <c r="AA214" s="482">
        <v>0</v>
      </c>
      <c r="AB214" s="490">
        <v>0</v>
      </c>
      <c r="AC214" s="482">
        <v>0</v>
      </c>
      <c r="AD214" s="490">
        <v>0</v>
      </c>
      <c r="AE214" s="482">
        <v>0</v>
      </c>
      <c r="AF214" s="491">
        <v>0</v>
      </c>
    </row>
    <row r="215" spans="1:32" ht="15" customHeight="1" x14ac:dyDescent="0.2">
      <c r="A215" s="463" t="s">
        <v>122</v>
      </c>
      <c r="B215" s="482">
        <v>0</v>
      </c>
      <c r="C215" s="482">
        <v>0</v>
      </c>
      <c r="D215" s="482">
        <v>0</v>
      </c>
      <c r="E215" s="482">
        <v>0</v>
      </c>
      <c r="F215" s="482">
        <v>0</v>
      </c>
      <c r="G215" s="482">
        <v>0</v>
      </c>
      <c r="H215" s="482">
        <v>0</v>
      </c>
      <c r="I215" s="482" t="s">
        <v>20</v>
      </c>
      <c r="J215" s="479" t="s">
        <v>122</v>
      </c>
      <c r="K215" s="489">
        <v>0</v>
      </c>
      <c r="L215" s="482">
        <v>0</v>
      </c>
      <c r="M215" s="482">
        <v>0</v>
      </c>
      <c r="N215" s="482">
        <v>0</v>
      </c>
      <c r="O215" s="482">
        <v>0</v>
      </c>
      <c r="P215" s="482">
        <v>0</v>
      </c>
      <c r="Q215" s="482">
        <v>0</v>
      </c>
      <c r="R215" s="482">
        <v>0</v>
      </c>
      <c r="S215" s="482">
        <v>0</v>
      </c>
      <c r="T215" s="482">
        <v>0</v>
      </c>
      <c r="U215" s="482">
        <v>0</v>
      </c>
      <c r="V215" s="482">
        <v>0</v>
      </c>
      <c r="W215" s="482">
        <v>0</v>
      </c>
      <c r="X215" s="482">
        <v>0</v>
      </c>
      <c r="Y215" s="490" t="s">
        <v>418</v>
      </c>
      <c r="Z215" s="490" t="s">
        <v>418</v>
      </c>
      <c r="AA215" s="482">
        <v>0</v>
      </c>
      <c r="AB215" s="490">
        <v>0</v>
      </c>
      <c r="AC215" s="482">
        <v>0</v>
      </c>
      <c r="AD215" s="490">
        <v>0</v>
      </c>
      <c r="AE215" s="482">
        <v>0</v>
      </c>
      <c r="AF215" s="491">
        <v>0</v>
      </c>
    </row>
    <row r="216" spans="1:32" ht="15" customHeight="1" x14ac:dyDescent="0.2">
      <c r="A216" s="463" t="s">
        <v>123</v>
      </c>
      <c r="B216" s="482">
        <v>0</v>
      </c>
      <c r="C216" s="482">
        <v>0</v>
      </c>
      <c r="D216" s="482">
        <v>0</v>
      </c>
      <c r="E216" s="482">
        <v>0</v>
      </c>
      <c r="F216" s="482">
        <v>0</v>
      </c>
      <c r="G216" s="482">
        <v>0</v>
      </c>
      <c r="H216" s="482">
        <v>0</v>
      </c>
      <c r="I216" s="482" t="s">
        <v>20</v>
      </c>
      <c r="J216" s="479" t="s">
        <v>123</v>
      </c>
      <c r="K216" s="489">
        <v>0</v>
      </c>
      <c r="L216" s="482">
        <v>0</v>
      </c>
      <c r="M216" s="482">
        <v>0</v>
      </c>
      <c r="N216" s="482">
        <v>0</v>
      </c>
      <c r="O216" s="482">
        <v>0</v>
      </c>
      <c r="P216" s="482">
        <v>0</v>
      </c>
      <c r="Q216" s="482">
        <v>0</v>
      </c>
      <c r="R216" s="482">
        <v>0</v>
      </c>
      <c r="S216" s="482">
        <v>0</v>
      </c>
      <c r="T216" s="482">
        <v>0</v>
      </c>
      <c r="U216" s="482">
        <v>0</v>
      </c>
      <c r="V216" s="482">
        <v>0</v>
      </c>
      <c r="W216" s="482">
        <v>0</v>
      </c>
      <c r="X216" s="482">
        <v>0</v>
      </c>
      <c r="Y216" s="490" t="s">
        <v>418</v>
      </c>
      <c r="Z216" s="490" t="s">
        <v>418</v>
      </c>
      <c r="AA216" s="482">
        <v>0</v>
      </c>
      <c r="AB216" s="490">
        <v>0</v>
      </c>
      <c r="AC216" s="482">
        <v>0</v>
      </c>
      <c r="AD216" s="490">
        <v>0</v>
      </c>
      <c r="AE216" s="482">
        <v>0</v>
      </c>
      <c r="AF216" s="491">
        <v>0</v>
      </c>
    </row>
    <row r="217" spans="1:32" ht="15" customHeight="1" thickBot="1" x14ac:dyDescent="0.25">
      <c r="A217" s="463" t="s">
        <v>124</v>
      </c>
      <c r="B217" s="482">
        <v>0</v>
      </c>
      <c r="C217" s="482">
        <v>0</v>
      </c>
      <c r="D217" s="482">
        <v>0</v>
      </c>
      <c r="E217" s="482">
        <v>0</v>
      </c>
      <c r="F217" s="482">
        <v>0</v>
      </c>
      <c r="G217" s="482">
        <v>0</v>
      </c>
      <c r="H217" s="482">
        <v>0</v>
      </c>
      <c r="I217" s="482" t="s">
        <v>20</v>
      </c>
      <c r="J217" s="479" t="s">
        <v>124</v>
      </c>
      <c r="K217" s="501">
        <v>0</v>
      </c>
      <c r="L217" s="502">
        <v>0</v>
      </c>
      <c r="M217" s="502">
        <v>0</v>
      </c>
      <c r="N217" s="502">
        <v>0</v>
      </c>
      <c r="O217" s="502">
        <v>0</v>
      </c>
      <c r="P217" s="502">
        <v>0</v>
      </c>
      <c r="Q217" s="502">
        <v>0</v>
      </c>
      <c r="R217" s="502">
        <v>0</v>
      </c>
      <c r="S217" s="502">
        <v>0</v>
      </c>
      <c r="T217" s="502">
        <v>0</v>
      </c>
      <c r="U217" s="502">
        <v>0</v>
      </c>
      <c r="V217" s="502">
        <v>0</v>
      </c>
      <c r="W217" s="502">
        <v>0</v>
      </c>
      <c r="X217" s="502">
        <v>0</v>
      </c>
      <c r="Y217" s="503" t="s">
        <v>418</v>
      </c>
      <c r="Z217" s="503" t="s">
        <v>418</v>
      </c>
      <c r="AA217" s="502">
        <v>0</v>
      </c>
      <c r="AB217" s="503">
        <v>0</v>
      </c>
      <c r="AC217" s="502">
        <v>0</v>
      </c>
      <c r="AD217" s="503">
        <v>0</v>
      </c>
      <c r="AE217" s="502">
        <v>0</v>
      </c>
      <c r="AF217" s="504">
        <v>0</v>
      </c>
    </row>
    <row r="218" spans="1:32" ht="15" customHeight="1" x14ac:dyDescent="0.2">
      <c r="A218" s="463" t="s">
        <v>125</v>
      </c>
      <c r="B218" s="505">
        <v>56</v>
      </c>
      <c r="C218" s="505">
        <v>0</v>
      </c>
      <c r="D218" s="505">
        <v>46</v>
      </c>
      <c r="E218" s="505">
        <v>4</v>
      </c>
      <c r="F218" s="505">
        <v>6</v>
      </c>
      <c r="G218" s="505">
        <v>0</v>
      </c>
      <c r="H218" s="505">
        <v>0</v>
      </c>
      <c r="I218" s="505" t="s">
        <v>20</v>
      </c>
      <c r="J218" s="466" t="s">
        <v>125</v>
      </c>
      <c r="K218" s="506">
        <v>0</v>
      </c>
      <c r="L218" s="506">
        <v>18</v>
      </c>
      <c r="M218" s="506">
        <v>27</v>
      </c>
      <c r="N218" s="506">
        <v>11</v>
      </c>
      <c r="O218" s="506">
        <v>0</v>
      </c>
      <c r="P218" s="506">
        <v>0</v>
      </c>
      <c r="Q218" s="506">
        <v>0</v>
      </c>
      <c r="R218" s="506">
        <v>0</v>
      </c>
      <c r="S218" s="506">
        <v>0</v>
      </c>
      <c r="T218" s="506">
        <v>0</v>
      </c>
      <c r="U218" s="506">
        <v>0</v>
      </c>
      <c r="V218" s="506">
        <v>0</v>
      </c>
      <c r="W218" s="506">
        <v>0</v>
      </c>
      <c r="X218" s="506">
        <v>0</v>
      </c>
      <c r="Y218" s="507">
        <v>16.7</v>
      </c>
      <c r="Z218" s="507">
        <v>21.6</v>
      </c>
      <c r="AA218" s="506">
        <v>0</v>
      </c>
      <c r="AB218" s="507">
        <v>0</v>
      </c>
      <c r="AC218" s="506">
        <v>0</v>
      </c>
      <c r="AD218" s="507">
        <v>0</v>
      </c>
      <c r="AE218" s="506">
        <v>0</v>
      </c>
      <c r="AF218" s="508">
        <v>0</v>
      </c>
    </row>
    <row r="219" spans="1:32" ht="15" customHeight="1" x14ac:dyDescent="0.2">
      <c r="A219" s="463" t="s">
        <v>126</v>
      </c>
      <c r="B219" s="506">
        <v>60</v>
      </c>
      <c r="C219" s="506">
        <v>1</v>
      </c>
      <c r="D219" s="506">
        <v>49</v>
      </c>
      <c r="E219" s="506">
        <v>4</v>
      </c>
      <c r="F219" s="506">
        <v>6</v>
      </c>
      <c r="G219" s="506">
        <v>0</v>
      </c>
      <c r="H219" s="506">
        <v>0</v>
      </c>
      <c r="I219" s="506" t="s">
        <v>20</v>
      </c>
      <c r="J219" s="463" t="s">
        <v>126</v>
      </c>
      <c r="K219" s="506">
        <v>0</v>
      </c>
      <c r="L219" s="506">
        <v>18</v>
      </c>
      <c r="M219" s="506">
        <v>30</v>
      </c>
      <c r="N219" s="506">
        <v>12</v>
      </c>
      <c r="O219" s="506">
        <v>0</v>
      </c>
      <c r="P219" s="506">
        <v>0</v>
      </c>
      <c r="Q219" s="506">
        <v>0</v>
      </c>
      <c r="R219" s="506">
        <v>0</v>
      </c>
      <c r="S219" s="506">
        <v>0</v>
      </c>
      <c r="T219" s="506">
        <v>0</v>
      </c>
      <c r="U219" s="506">
        <v>0</v>
      </c>
      <c r="V219" s="506">
        <v>0</v>
      </c>
      <c r="W219" s="506">
        <v>0</v>
      </c>
      <c r="X219" s="506">
        <v>0</v>
      </c>
      <c r="Y219" s="507">
        <v>16.899999999999999</v>
      </c>
      <c r="Z219" s="507">
        <v>21.8</v>
      </c>
      <c r="AA219" s="506">
        <v>0</v>
      </c>
      <c r="AB219" s="507">
        <v>0</v>
      </c>
      <c r="AC219" s="506">
        <v>0</v>
      </c>
      <c r="AD219" s="507">
        <v>0</v>
      </c>
      <c r="AE219" s="506">
        <v>0</v>
      </c>
      <c r="AF219" s="508">
        <v>0</v>
      </c>
    </row>
    <row r="220" spans="1:32" ht="15" customHeight="1" x14ac:dyDescent="0.2">
      <c r="A220" s="463" t="s">
        <v>127</v>
      </c>
      <c r="B220" s="506">
        <v>61</v>
      </c>
      <c r="C220" s="506">
        <v>1</v>
      </c>
      <c r="D220" s="506">
        <v>50</v>
      </c>
      <c r="E220" s="506">
        <v>4</v>
      </c>
      <c r="F220" s="506">
        <v>6</v>
      </c>
      <c r="G220" s="506">
        <v>0</v>
      </c>
      <c r="H220" s="506">
        <v>0</v>
      </c>
      <c r="I220" s="506" t="s">
        <v>20</v>
      </c>
      <c r="J220" s="463" t="s">
        <v>127</v>
      </c>
      <c r="K220" s="506">
        <v>0</v>
      </c>
      <c r="L220" s="506">
        <v>18</v>
      </c>
      <c r="M220" s="506">
        <v>31</v>
      </c>
      <c r="N220" s="506">
        <v>12</v>
      </c>
      <c r="O220" s="506">
        <v>0</v>
      </c>
      <c r="P220" s="506">
        <v>0</v>
      </c>
      <c r="Q220" s="506">
        <v>0</v>
      </c>
      <c r="R220" s="506">
        <v>0</v>
      </c>
      <c r="S220" s="506">
        <v>0</v>
      </c>
      <c r="T220" s="506">
        <v>0</v>
      </c>
      <c r="U220" s="506">
        <v>0</v>
      </c>
      <c r="V220" s="506">
        <v>0</v>
      </c>
      <c r="W220" s="506">
        <v>0</v>
      </c>
      <c r="X220" s="506">
        <v>0</v>
      </c>
      <c r="Y220" s="507">
        <v>16.899999999999999</v>
      </c>
      <c r="Z220" s="507">
        <v>21.8</v>
      </c>
      <c r="AA220" s="506">
        <v>0</v>
      </c>
      <c r="AB220" s="507">
        <v>0</v>
      </c>
      <c r="AC220" s="506">
        <v>0</v>
      </c>
      <c r="AD220" s="507">
        <v>0</v>
      </c>
      <c r="AE220" s="506">
        <v>0</v>
      </c>
      <c r="AF220" s="508">
        <v>0</v>
      </c>
    </row>
    <row r="221" spans="1:32" ht="15" customHeight="1" thickBot="1" x14ac:dyDescent="0.25">
      <c r="A221" s="463" t="s">
        <v>128</v>
      </c>
      <c r="B221" s="509">
        <v>61</v>
      </c>
      <c r="C221" s="509">
        <v>1</v>
      </c>
      <c r="D221" s="509">
        <v>50</v>
      </c>
      <c r="E221" s="509">
        <v>4</v>
      </c>
      <c r="F221" s="509">
        <v>6</v>
      </c>
      <c r="G221" s="509">
        <v>0</v>
      </c>
      <c r="H221" s="509">
        <v>0</v>
      </c>
      <c r="I221" s="509" t="s">
        <v>20</v>
      </c>
      <c r="J221" s="476" t="s">
        <v>128</v>
      </c>
      <c r="K221" s="509">
        <v>0</v>
      </c>
      <c r="L221" s="509">
        <v>18</v>
      </c>
      <c r="M221" s="509">
        <v>31</v>
      </c>
      <c r="N221" s="509">
        <v>12</v>
      </c>
      <c r="O221" s="509">
        <v>0</v>
      </c>
      <c r="P221" s="509">
        <v>0</v>
      </c>
      <c r="Q221" s="509">
        <v>0</v>
      </c>
      <c r="R221" s="509">
        <v>0</v>
      </c>
      <c r="S221" s="509">
        <v>0</v>
      </c>
      <c r="T221" s="509">
        <v>0</v>
      </c>
      <c r="U221" s="509">
        <v>0</v>
      </c>
      <c r="V221" s="509">
        <v>0</v>
      </c>
      <c r="W221" s="509">
        <v>0</v>
      </c>
      <c r="X221" s="509">
        <v>0</v>
      </c>
      <c r="Y221" s="510">
        <v>16.899999999999999</v>
      </c>
      <c r="Z221" s="510">
        <v>21.8</v>
      </c>
      <c r="AA221" s="509">
        <v>0</v>
      </c>
      <c r="AB221" s="510">
        <v>0</v>
      </c>
      <c r="AC221" s="509">
        <v>0</v>
      </c>
      <c r="AD221" s="510">
        <v>0</v>
      </c>
      <c r="AE221" s="509">
        <v>0</v>
      </c>
      <c r="AF221" s="511">
        <v>0</v>
      </c>
    </row>
    <row r="222" spans="1:32" ht="15" customHeight="1" x14ac:dyDescent="0.2">
      <c r="A222" s="463"/>
      <c r="AF222" s="512"/>
    </row>
    <row r="223" spans="1:32" ht="15" customHeight="1" x14ac:dyDescent="0.2">
      <c r="A223" s="463"/>
      <c r="AF223" s="512"/>
    </row>
    <row r="224" spans="1:32" ht="15" customHeight="1" x14ac:dyDescent="0.2">
      <c r="A224" s="513">
        <f>A117+1</f>
        <v>44777</v>
      </c>
      <c r="AF224" s="512"/>
    </row>
    <row r="225" spans="1:32" ht="15" customHeight="1" thickBot="1" x14ac:dyDescent="0.25">
      <c r="A225" s="463"/>
      <c r="AF225" s="512"/>
    </row>
    <row r="226" spans="1:32" ht="15" customHeight="1" x14ac:dyDescent="0.2">
      <c r="A226" s="464" t="s">
        <v>226</v>
      </c>
      <c r="B226" s="465" t="s">
        <v>386</v>
      </c>
      <c r="C226" s="465" t="s">
        <v>387</v>
      </c>
      <c r="D226" s="465" t="s">
        <v>387</v>
      </c>
      <c r="E226" s="465" t="s">
        <v>387</v>
      </c>
      <c r="F226" s="465" t="s">
        <v>387</v>
      </c>
      <c r="G226" s="465" t="s">
        <v>387</v>
      </c>
      <c r="H226" s="465" t="s">
        <v>387</v>
      </c>
      <c r="I226" s="465" t="s">
        <v>388</v>
      </c>
      <c r="J226" s="466" t="s">
        <v>389</v>
      </c>
      <c r="K226" s="465" t="s">
        <v>390</v>
      </c>
      <c r="L226" s="465" t="s">
        <v>390</v>
      </c>
      <c r="M226" s="465" t="s">
        <v>390</v>
      </c>
      <c r="N226" s="465" t="s">
        <v>390</v>
      </c>
      <c r="O226" s="465" t="s">
        <v>390</v>
      </c>
      <c r="P226" s="465" t="s">
        <v>390</v>
      </c>
      <c r="Q226" s="465" t="s">
        <v>390</v>
      </c>
      <c r="R226" s="465" t="s">
        <v>390</v>
      </c>
      <c r="S226" s="465" t="s">
        <v>390</v>
      </c>
      <c r="T226" s="465" t="s">
        <v>390</v>
      </c>
      <c r="U226" s="465" t="s">
        <v>390</v>
      </c>
      <c r="V226" s="465" t="s">
        <v>390</v>
      </c>
      <c r="W226" s="465" t="s">
        <v>390</v>
      </c>
      <c r="X226" s="465" t="s">
        <v>390</v>
      </c>
      <c r="Y226" s="467" t="s">
        <v>391</v>
      </c>
      <c r="Z226" s="467" t="s">
        <v>392</v>
      </c>
      <c r="AA226" s="465" t="s">
        <v>393</v>
      </c>
      <c r="AB226" s="467" t="s">
        <v>394</v>
      </c>
      <c r="AC226" s="468" t="s">
        <v>395</v>
      </c>
      <c r="AD226" s="469" t="s">
        <v>396</v>
      </c>
      <c r="AE226" s="468" t="s">
        <v>397</v>
      </c>
      <c r="AF226" s="470" t="s">
        <v>398</v>
      </c>
    </row>
    <row r="227" spans="1:32" ht="15" customHeight="1" x14ac:dyDescent="0.2">
      <c r="A227" s="463" t="s">
        <v>20</v>
      </c>
      <c r="B227" s="471" t="s">
        <v>20</v>
      </c>
      <c r="C227" s="471" t="s">
        <v>21</v>
      </c>
      <c r="D227" s="471" t="s">
        <v>22</v>
      </c>
      <c r="E227" s="471" t="s">
        <v>23</v>
      </c>
      <c r="F227" s="471" t="s">
        <v>24</v>
      </c>
      <c r="G227" s="471" t="s">
        <v>25</v>
      </c>
      <c r="H227" s="471" t="s">
        <v>26</v>
      </c>
      <c r="I227" s="471" t="s">
        <v>20</v>
      </c>
      <c r="J227" s="463" t="s">
        <v>399</v>
      </c>
      <c r="K227" s="471" t="s">
        <v>400</v>
      </c>
      <c r="L227" s="471" t="s">
        <v>401</v>
      </c>
      <c r="M227" s="471" t="s">
        <v>402</v>
      </c>
      <c r="N227" s="471" t="s">
        <v>403</v>
      </c>
      <c r="O227" s="471" t="s">
        <v>404</v>
      </c>
      <c r="P227" s="471" t="s">
        <v>405</v>
      </c>
      <c r="Q227" s="471" t="s">
        <v>406</v>
      </c>
      <c r="R227" s="471" t="s">
        <v>407</v>
      </c>
      <c r="S227" s="471" t="s">
        <v>408</v>
      </c>
      <c r="T227" s="471" t="s">
        <v>409</v>
      </c>
      <c r="U227" s="471" t="s">
        <v>410</v>
      </c>
      <c r="V227" s="471" t="s">
        <v>411</v>
      </c>
      <c r="W227" s="471" t="s">
        <v>412</v>
      </c>
      <c r="X227" s="471" t="s">
        <v>413</v>
      </c>
      <c r="Y227" s="472" t="s">
        <v>20</v>
      </c>
      <c r="Z227" s="472" t="s">
        <v>414</v>
      </c>
      <c r="AA227" s="471" t="s">
        <v>410</v>
      </c>
      <c r="AB227" s="471" t="s">
        <v>410</v>
      </c>
      <c r="AC227" s="473" t="s">
        <v>419</v>
      </c>
      <c r="AD227" s="473" t="s">
        <v>419</v>
      </c>
      <c r="AE227" s="473" t="s">
        <v>420</v>
      </c>
      <c r="AF227" s="474" t="s">
        <v>420</v>
      </c>
    </row>
    <row r="228" spans="1:32" ht="15" customHeight="1" thickBot="1" x14ac:dyDescent="0.25">
      <c r="A228" s="463" t="s">
        <v>20</v>
      </c>
      <c r="B228" s="471" t="s">
        <v>20</v>
      </c>
      <c r="C228" s="475" t="s">
        <v>20</v>
      </c>
      <c r="D228" s="475" t="s">
        <v>20</v>
      </c>
      <c r="E228" s="475" t="s">
        <v>20</v>
      </c>
      <c r="F228" s="475" t="s">
        <v>20</v>
      </c>
      <c r="G228" s="475" t="s">
        <v>20</v>
      </c>
      <c r="H228" s="475" t="s">
        <v>20</v>
      </c>
      <c r="I228" s="475" t="s">
        <v>20</v>
      </c>
      <c r="J228" s="476" t="s">
        <v>20</v>
      </c>
      <c r="K228" s="471" t="s">
        <v>401</v>
      </c>
      <c r="L228" s="471" t="s">
        <v>402</v>
      </c>
      <c r="M228" s="471" t="s">
        <v>403</v>
      </c>
      <c r="N228" s="471" t="s">
        <v>404</v>
      </c>
      <c r="O228" s="471" t="s">
        <v>405</v>
      </c>
      <c r="P228" s="471" t="s">
        <v>406</v>
      </c>
      <c r="Q228" s="471" t="s">
        <v>407</v>
      </c>
      <c r="R228" s="471" t="s">
        <v>408</v>
      </c>
      <c r="S228" s="471" t="s">
        <v>409</v>
      </c>
      <c r="T228" s="471" t="s">
        <v>410</v>
      </c>
      <c r="U228" s="471" t="s">
        <v>411</v>
      </c>
      <c r="V228" s="471" t="s">
        <v>412</v>
      </c>
      <c r="W228" s="471" t="s">
        <v>413</v>
      </c>
      <c r="X228" s="471" t="s">
        <v>415</v>
      </c>
      <c r="Y228" s="472" t="s">
        <v>20</v>
      </c>
      <c r="Z228" s="472" t="s">
        <v>20</v>
      </c>
      <c r="AA228" s="471" t="s">
        <v>20</v>
      </c>
      <c r="AB228" s="472" t="s">
        <v>20</v>
      </c>
      <c r="AC228" s="473" t="s">
        <v>27</v>
      </c>
      <c r="AD228" s="477" t="s">
        <v>27</v>
      </c>
      <c r="AE228" s="473" t="s">
        <v>28</v>
      </c>
      <c r="AF228" s="478" t="s">
        <v>28</v>
      </c>
    </row>
    <row r="229" spans="1:32" ht="15" customHeight="1" thickBot="1" x14ac:dyDescent="0.25">
      <c r="A229" s="463" t="s">
        <v>29</v>
      </c>
      <c r="B229" s="480">
        <v>0</v>
      </c>
      <c r="C229" s="481">
        <v>0</v>
      </c>
      <c r="D229" s="482">
        <v>0</v>
      </c>
      <c r="E229" s="482">
        <v>0</v>
      </c>
      <c r="F229" s="482">
        <v>0</v>
      </c>
      <c r="G229" s="482">
        <v>0</v>
      </c>
      <c r="H229" s="482">
        <v>0</v>
      </c>
      <c r="I229" s="482" t="s">
        <v>20</v>
      </c>
      <c r="J229" s="483" t="s">
        <v>29</v>
      </c>
      <c r="K229" s="484">
        <v>0</v>
      </c>
      <c r="L229" s="485">
        <v>0</v>
      </c>
      <c r="M229" s="485">
        <v>0</v>
      </c>
      <c r="N229" s="485">
        <v>0</v>
      </c>
      <c r="O229" s="485">
        <v>0</v>
      </c>
      <c r="P229" s="485">
        <v>0</v>
      </c>
      <c r="Q229" s="485">
        <v>0</v>
      </c>
      <c r="R229" s="485">
        <v>0</v>
      </c>
      <c r="S229" s="485">
        <v>0</v>
      </c>
      <c r="T229" s="485">
        <v>0</v>
      </c>
      <c r="U229" s="485">
        <v>0</v>
      </c>
      <c r="V229" s="485">
        <v>0</v>
      </c>
      <c r="W229" s="485">
        <v>0</v>
      </c>
      <c r="X229" s="485">
        <v>0</v>
      </c>
      <c r="Y229" s="486" t="s">
        <v>418</v>
      </c>
      <c r="Z229" s="486" t="s">
        <v>418</v>
      </c>
      <c r="AA229" s="485">
        <v>0</v>
      </c>
      <c r="AB229" s="486">
        <v>0</v>
      </c>
      <c r="AC229" s="485">
        <v>0</v>
      </c>
      <c r="AD229" s="486">
        <v>0</v>
      </c>
      <c r="AE229" s="485">
        <v>0</v>
      </c>
      <c r="AF229" s="487">
        <v>0</v>
      </c>
    </row>
    <row r="230" spans="1:32" ht="15" customHeight="1" x14ac:dyDescent="0.2">
      <c r="A230" s="463" t="s">
        <v>30</v>
      </c>
      <c r="B230" s="488">
        <v>0</v>
      </c>
      <c r="C230" s="482">
        <v>0</v>
      </c>
      <c r="D230" s="482">
        <v>0</v>
      </c>
      <c r="E230" s="482">
        <v>0</v>
      </c>
      <c r="F230" s="482">
        <v>0</v>
      </c>
      <c r="G230" s="482">
        <v>0</v>
      </c>
      <c r="H230" s="482">
        <v>0</v>
      </c>
      <c r="I230" s="482" t="s">
        <v>20</v>
      </c>
      <c r="J230" s="479" t="s">
        <v>30</v>
      </c>
      <c r="K230" s="489">
        <v>0</v>
      </c>
      <c r="L230" s="482">
        <v>0</v>
      </c>
      <c r="M230" s="482">
        <v>0</v>
      </c>
      <c r="N230" s="482">
        <v>0</v>
      </c>
      <c r="O230" s="482">
        <v>0</v>
      </c>
      <c r="P230" s="482">
        <v>0</v>
      </c>
      <c r="Q230" s="482">
        <v>0</v>
      </c>
      <c r="R230" s="482">
        <v>0</v>
      </c>
      <c r="S230" s="482">
        <v>0</v>
      </c>
      <c r="T230" s="482">
        <v>0</v>
      </c>
      <c r="U230" s="482">
        <v>0</v>
      </c>
      <c r="V230" s="482">
        <v>0</v>
      </c>
      <c r="W230" s="482">
        <v>0</v>
      </c>
      <c r="X230" s="482">
        <v>0</v>
      </c>
      <c r="Y230" s="490" t="s">
        <v>418</v>
      </c>
      <c r="Z230" s="490" t="s">
        <v>418</v>
      </c>
      <c r="AA230" s="482">
        <v>0</v>
      </c>
      <c r="AB230" s="490">
        <v>0</v>
      </c>
      <c r="AC230" s="482">
        <v>0</v>
      </c>
      <c r="AD230" s="490">
        <v>0</v>
      </c>
      <c r="AE230" s="482">
        <v>0</v>
      </c>
      <c r="AF230" s="491">
        <v>0</v>
      </c>
    </row>
    <row r="231" spans="1:32" ht="15" customHeight="1" x14ac:dyDescent="0.2">
      <c r="A231" s="463" t="s">
        <v>32</v>
      </c>
      <c r="B231" s="482">
        <v>0</v>
      </c>
      <c r="C231" s="482">
        <v>0</v>
      </c>
      <c r="D231" s="482">
        <v>0</v>
      </c>
      <c r="E231" s="482">
        <v>0</v>
      </c>
      <c r="F231" s="482">
        <v>0</v>
      </c>
      <c r="G231" s="482">
        <v>0</v>
      </c>
      <c r="H231" s="482">
        <v>0</v>
      </c>
      <c r="I231" s="482" t="s">
        <v>20</v>
      </c>
      <c r="J231" s="479" t="s">
        <v>32</v>
      </c>
      <c r="K231" s="489">
        <v>0</v>
      </c>
      <c r="L231" s="482">
        <v>0</v>
      </c>
      <c r="M231" s="482">
        <v>0</v>
      </c>
      <c r="N231" s="482">
        <v>0</v>
      </c>
      <c r="O231" s="482">
        <v>0</v>
      </c>
      <c r="P231" s="482">
        <v>0</v>
      </c>
      <c r="Q231" s="482">
        <v>0</v>
      </c>
      <c r="R231" s="482">
        <v>0</v>
      </c>
      <c r="S231" s="482">
        <v>0</v>
      </c>
      <c r="T231" s="482">
        <v>0</v>
      </c>
      <c r="U231" s="482">
        <v>0</v>
      </c>
      <c r="V231" s="482">
        <v>0</v>
      </c>
      <c r="W231" s="482">
        <v>0</v>
      </c>
      <c r="X231" s="482">
        <v>0</v>
      </c>
      <c r="Y231" s="490" t="s">
        <v>418</v>
      </c>
      <c r="Z231" s="490" t="s">
        <v>418</v>
      </c>
      <c r="AA231" s="482">
        <v>0</v>
      </c>
      <c r="AB231" s="490">
        <v>0</v>
      </c>
      <c r="AC231" s="482">
        <v>0</v>
      </c>
      <c r="AD231" s="490">
        <v>0</v>
      </c>
      <c r="AE231" s="482">
        <v>0</v>
      </c>
      <c r="AF231" s="491">
        <v>0</v>
      </c>
    </row>
    <row r="232" spans="1:32" ht="15" customHeight="1" x14ac:dyDescent="0.2">
      <c r="A232" s="463" t="s">
        <v>34</v>
      </c>
      <c r="B232" s="482">
        <v>0</v>
      </c>
      <c r="C232" s="482">
        <v>0</v>
      </c>
      <c r="D232" s="482">
        <v>0</v>
      </c>
      <c r="E232" s="482">
        <v>0</v>
      </c>
      <c r="F232" s="482">
        <v>0</v>
      </c>
      <c r="G232" s="482">
        <v>0</v>
      </c>
      <c r="H232" s="482">
        <v>0</v>
      </c>
      <c r="I232" s="482" t="s">
        <v>20</v>
      </c>
      <c r="J232" s="479" t="s">
        <v>34</v>
      </c>
      <c r="K232" s="489">
        <v>0</v>
      </c>
      <c r="L232" s="482">
        <v>0</v>
      </c>
      <c r="M232" s="482">
        <v>0</v>
      </c>
      <c r="N232" s="482">
        <v>0</v>
      </c>
      <c r="O232" s="482">
        <v>0</v>
      </c>
      <c r="P232" s="482">
        <v>0</v>
      </c>
      <c r="Q232" s="482">
        <v>0</v>
      </c>
      <c r="R232" s="482">
        <v>0</v>
      </c>
      <c r="S232" s="482">
        <v>0</v>
      </c>
      <c r="T232" s="482">
        <v>0</v>
      </c>
      <c r="U232" s="482">
        <v>0</v>
      </c>
      <c r="V232" s="482">
        <v>0</v>
      </c>
      <c r="W232" s="482">
        <v>0</v>
      </c>
      <c r="X232" s="482">
        <v>0</v>
      </c>
      <c r="Y232" s="490" t="s">
        <v>418</v>
      </c>
      <c r="Z232" s="490" t="s">
        <v>418</v>
      </c>
      <c r="AA232" s="482">
        <v>0</v>
      </c>
      <c r="AB232" s="490">
        <v>0</v>
      </c>
      <c r="AC232" s="482">
        <v>0</v>
      </c>
      <c r="AD232" s="490">
        <v>0</v>
      </c>
      <c r="AE232" s="482">
        <v>0</v>
      </c>
      <c r="AF232" s="491">
        <v>0</v>
      </c>
    </row>
    <row r="233" spans="1:32" ht="15" customHeight="1" x14ac:dyDescent="0.2">
      <c r="A233" s="463" t="s">
        <v>31</v>
      </c>
      <c r="B233" s="482">
        <v>0</v>
      </c>
      <c r="C233" s="482">
        <v>0</v>
      </c>
      <c r="D233" s="482">
        <v>0</v>
      </c>
      <c r="E233" s="482">
        <v>0</v>
      </c>
      <c r="F233" s="482">
        <v>0</v>
      </c>
      <c r="G233" s="482">
        <v>0</v>
      </c>
      <c r="H233" s="482">
        <v>0</v>
      </c>
      <c r="I233" s="482" t="s">
        <v>20</v>
      </c>
      <c r="J233" s="479" t="s">
        <v>31</v>
      </c>
      <c r="K233" s="489">
        <v>0</v>
      </c>
      <c r="L233" s="482">
        <v>0</v>
      </c>
      <c r="M233" s="482">
        <v>0</v>
      </c>
      <c r="N233" s="482">
        <v>0</v>
      </c>
      <c r="O233" s="482">
        <v>0</v>
      </c>
      <c r="P233" s="482">
        <v>0</v>
      </c>
      <c r="Q233" s="482">
        <v>0</v>
      </c>
      <c r="R233" s="482">
        <v>0</v>
      </c>
      <c r="S233" s="482">
        <v>0</v>
      </c>
      <c r="T233" s="482">
        <v>0</v>
      </c>
      <c r="U233" s="482">
        <v>0</v>
      </c>
      <c r="V233" s="482">
        <v>0</v>
      </c>
      <c r="W233" s="482">
        <v>0</v>
      </c>
      <c r="X233" s="482">
        <v>0</v>
      </c>
      <c r="Y233" s="490" t="s">
        <v>418</v>
      </c>
      <c r="Z233" s="490" t="s">
        <v>418</v>
      </c>
      <c r="AA233" s="482">
        <v>0</v>
      </c>
      <c r="AB233" s="490">
        <v>0</v>
      </c>
      <c r="AC233" s="482">
        <v>0</v>
      </c>
      <c r="AD233" s="490">
        <v>0</v>
      </c>
      <c r="AE233" s="482">
        <v>0</v>
      </c>
      <c r="AF233" s="491">
        <v>0</v>
      </c>
    </row>
    <row r="234" spans="1:32" ht="15" customHeight="1" x14ac:dyDescent="0.2">
      <c r="A234" s="463" t="s">
        <v>37</v>
      </c>
      <c r="B234" s="482">
        <v>0</v>
      </c>
      <c r="C234" s="482">
        <v>0</v>
      </c>
      <c r="D234" s="482">
        <v>0</v>
      </c>
      <c r="E234" s="482">
        <v>0</v>
      </c>
      <c r="F234" s="482">
        <v>0</v>
      </c>
      <c r="G234" s="482">
        <v>0</v>
      </c>
      <c r="H234" s="482">
        <v>0</v>
      </c>
      <c r="I234" s="482" t="s">
        <v>20</v>
      </c>
      <c r="J234" s="479" t="s">
        <v>37</v>
      </c>
      <c r="K234" s="489">
        <v>0</v>
      </c>
      <c r="L234" s="482">
        <v>0</v>
      </c>
      <c r="M234" s="482">
        <v>0</v>
      </c>
      <c r="N234" s="482">
        <v>0</v>
      </c>
      <c r="O234" s="482">
        <v>0</v>
      </c>
      <c r="P234" s="482">
        <v>0</v>
      </c>
      <c r="Q234" s="482">
        <v>0</v>
      </c>
      <c r="R234" s="482">
        <v>0</v>
      </c>
      <c r="S234" s="482">
        <v>0</v>
      </c>
      <c r="T234" s="482">
        <v>0</v>
      </c>
      <c r="U234" s="482">
        <v>0</v>
      </c>
      <c r="V234" s="482">
        <v>0</v>
      </c>
      <c r="W234" s="482">
        <v>0</v>
      </c>
      <c r="X234" s="482">
        <v>0</v>
      </c>
      <c r="Y234" s="490" t="s">
        <v>418</v>
      </c>
      <c r="Z234" s="490" t="s">
        <v>418</v>
      </c>
      <c r="AA234" s="482">
        <v>0</v>
      </c>
      <c r="AB234" s="490">
        <v>0</v>
      </c>
      <c r="AC234" s="482">
        <v>0</v>
      </c>
      <c r="AD234" s="490">
        <v>0</v>
      </c>
      <c r="AE234" s="482">
        <v>0</v>
      </c>
      <c r="AF234" s="491">
        <v>0</v>
      </c>
    </row>
    <row r="235" spans="1:32" ht="15" customHeight="1" x14ac:dyDescent="0.2">
      <c r="A235" s="463" t="s">
        <v>39</v>
      </c>
      <c r="B235" s="482">
        <v>0</v>
      </c>
      <c r="C235" s="482">
        <v>0</v>
      </c>
      <c r="D235" s="482">
        <v>0</v>
      </c>
      <c r="E235" s="482">
        <v>0</v>
      </c>
      <c r="F235" s="482">
        <v>0</v>
      </c>
      <c r="G235" s="482">
        <v>0</v>
      </c>
      <c r="H235" s="482">
        <v>0</v>
      </c>
      <c r="I235" s="482" t="s">
        <v>20</v>
      </c>
      <c r="J235" s="479" t="s">
        <v>39</v>
      </c>
      <c r="K235" s="489">
        <v>0</v>
      </c>
      <c r="L235" s="482">
        <v>0</v>
      </c>
      <c r="M235" s="482">
        <v>0</v>
      </c>
      <c r="N235" s="482">
        <v>0</v>
      </c>
      <c r="O235" s="482">
        <v>0</v>
      </c>
      <c r="P235" s="482">
        <v>0</v>
      </c>
      <c r="Q235" s="482">
        <v>0</v>
      </c>
      <c r="R235" s="482">
        <v>0</v>
      </c>
      <c r="S235" s="482">
        <v>0</v>
      </c>
      <c r="T235" s="482">
        <v>0</v>
      </c>
      <c r="U235" s="482">
        <v>0</v>
      </c>
      <c r="V235" s="482">
        <v>0</v>
      </c>
      <c r="W235" s="482">
        <v>0</v>
      </c>
      <c r="X235" s="482">
        <v>0</v>
      </c>
      <c r="Y235" s="490" t="s">
        <v>418</v>
      </c>
      <c r="Z235" s="490" t="s">
        <v>418</v>
      </c>
      <c r="AA235" s="482">
        <v>0</v>
      </c>
      <c r="AB235" s="490">
        <v>0</v>
      </c>
      <c r="AC235" s="482">
        <v>0</v>
      </c>
      <c r="AD235" s="490">
        <v>0</v>
      </c>
      <c r="AE235" s="482">
        <v>0</v>
      </c>
      <c r="AF235" s="491">
        <v>0</v>
      </c>
    </row>
    <row r="236" spans="1:32" ht="15" customHeight="1" x14ac:dyDescent="0.2">
      <c r="A236" s="463" t="s">
        <v>41</v>
      </c>
      <c r="B236" s="482">
        <v>0</v>
      </c>
      <c r="C236" s="482">
        <v>0</v>
      </c>
      <c r="D236" s="482">
        <v>0</v>
      </c>
      <c r="E236" s="482">
        <v>0</v>
      </c>
      <c r="F236" s="482">
        <v>0</v>
      </c>
      <c r="G236" s="482">
        <v>0</v>
      </c>
      <c r="H236" s="482">
        <v>0</v>
      </c>
      <c r="I236" s="482" t="s">
        <v>20</v>
      </c>
      <c r="J236" s="479" t="s">
        <v>41</v>
      </c>
      <c r="K236" s="489">
        <v>0</v>
      </c>
      <c r="L236" s="482">
        <v>0</v>
      </c>
      <c r="M236" s="482">
        <v>0</v>
      </c>
      <c r="N236" s="482">
        <v>0</v>
      </c>
      <c r="O236" s="482">
        <v>0</v>
      </c>
      <c r="P236" s="482">
        <v>0</v>
      </c>
      <c r="Q236" s="482">
        <v>0</v>
      </c>
      <c r="R236" s="482">
        <v>0</v>
      </c>
      <c r="S236" s="482">
        <v>0</v>
      </c>
      <c r="T236" s="482">
        <v>0</v>
      </c>
      <c r="U236" s="482">
        <v>0</v>
      </c>
      <c r="V236" s="482">
        <v>0</v>
      </c>
      <c r="W236" s="482">
        <v>0</v>
      </c>
      <c r="X236" s="482">
        <v>0</v>
      </c>
      <c r="Y236" s="490" t="s">
        <v>418</v>
      </c>
      <c r="Z236" s="490" t="s">
        <v>418</v>
      </c>
      <c r="AA236" s="482">
        <v>0</v>
      </c>
      <c r="AB236" s="490">
        <v>0</v>
      </c>
      <c r="AC236" s="482">
        <v>0</v>
      </c>
      <c r="AD236" s="490">
        <v>0</v>
      </c>
      <c r="AE236" s="482">
        <v>0</v>
      </c>
      <c r="AF236" s="491">
        <v>0</v>
      </c>
    </row>
    <row r="237" spans="1:32" ht="15" customHeight="1" x14ac:dyDescent="0.2">
      <c r="A237" s="463" t="s">
        <v>33</v>
      </c>
      <c r="B237" s="482">
        <v>0</v>
      </c>
      <c r="C237" s="482">
        <v>0</v>
      </c>
      <c r="D237" s="482">
        <v>0</v>
      </c>
      <c r="E237" s="482">
        <v>0</v>
      </c>
      <c r="F237" s="482">
        <v>0</v>
      </c>
      <c r="G237" s="482">
        <v>0</v>
      </c>
      <c r="H237" s="482">
        <v>0</v>
      </c>
      <c r="I237" s="482" t="s">
        <v>20</v>
      </c>
      <c r="J237" s="479" t="s">
        <v>33</v>
      </c>
      <c r="K237" s="489">
        <v>0</v>
      </c>
      <c r="L237" s="482">
        <v>0</v>
      </c>
      <c r="M237" s="482">
        <v>0</v>
      </c>
      <c r="N237" s="482">
        <v>0</v>
      </c>
      <c r="O237" s="482">
        <v>0</v>
      </c>
      <c r="P237" s="482">
        <v>0</v>
      </c>
      <c r="Q237" s="482">
        <v>0</v>
      </c>
      <c r="R237" s="482">
        <v>0</v>
      </c>
      <c r="S237" s="482">
        <v>0</v>
      </c>
      <c r="T237" s="482">
        <v>0</v>
      </c>
      <c r="U237" s="482">
        <v>0</v>
      </c>
      <c r="V237" s="482">
        <v>0</v>
      </c>
      <c r="W237" s="482">
        <v>0</v>
      </c>
      <c r="X237" s="482">
        <v>0</v>
      </c>
      <c r="Y237" s="490" t="s">
        <v>418</v>
      </c>
      <c r="Z237" s="490" t="s">
        <v>418</v>
      </c>
      <c r="AA237" s="482">
        <v>0</v>
      </c>
      <c r="AB237" s="490">
        <v>0</v>
      </c>
      <c r="AC237" s="482">
        <v>0</v>
      </c>
      <c r="AD237" s="490">
        <v>0</v>
      </c>
      <c r="AE237" s="482">
        <v>0</v>
      </c>
      <c r="AF237" s="491">
        <v>0</v>
      </c>
    </row>
    <row r="238" spans="1:32" ht="15" customHeight="1" x14ac:dyDescent="0.2">
      <c r="A238" s="463" t="s">
        <v>44</v>
      </c>
      <c r="B238" s="482">
        <v>0</v>
      </c>
      <c r="C238" s="482">
        <v>0</v>
      </c>
      <c r="D238" s="482">
        <v>0</v>
      </c>
      <c r="E238" s="482">
        <v>0</v>
      </c>
      <c r="F238" s="482">
        <v>0</v>
      </c>
      <c r="G238" s="482">
        <v>0</v>
      </c>
      <c r="H238" s="482">
        <v>0</v>
      </c>
      <c r="I238" s="482" t="s">
        <v>20</v>
      </c>
      <c r="J238" s="479" t="s">
        <v>44</v>
      </c>
      <c r="K238" s="489">
        <v>0</v>
      </c>
      <c r="L238" s="482">
        <v>0</v>
      </c>
      <c r="M238" s="482">
        <v>0</v>
      </c>
      <c r="N238" s="482">
        <v>0</v>
      </c>
      <c r="O238" s="482">
        <v>0</v>
      </c>
      <c r="P238" s="482">
        <v>0</v>
      </c>
      <c r="Q238" s="482">
        <v>0</v>
      </c>
      <c r="R238" s="482">
        <v>0</v>
      </c>
      <c r="S238" s="482">
        <v>0</v>
      </c>
      <c r="T238" s="482">
        <v>0</v>
      </c>
      <c r="U238" s="482">
        <v>0</v>
      </c>
      <c r="V238" s="482">
        <v>0</v>
      </c>
      <c r="W238" s="482">
        <v>0</v>
      </c>
      <c r="X238" s="482">
        <v>0</v>
      </c>
      <c r="Y238" s="490" t="s">
        <v>418</v>
      </c>
      <c r="Z238" s="490" t="s">
        <v>418</v>
      </c>
      <c r="AA238" s="482">
        <v>0</v>
      </c>
      <c r="AB238" s="490">
        <v>0</v>
      </c>
      <c r="AC238" s="482">
        <v>0</v>
      </c>
      <c r="AD238" s="490">
        <v>0</v>
      </c>
      <c r="AE238" s="482">
        <v>0</v>
      </c>
      <c r="AF238" s="491">
        <v>0</v>
      </c>
    </row>
    <row r="239" spans="1:32" ht="15" customHeight="1" x14ac:dyDescent="0.2">
      <c r="A239" s="463" t="s">
        <v>46</v>
      </c>
      <c r="B239" s="482">
        <v>0</v>
      </c>
      <c r="C239" s="482">
        <v>0</v>
      </c>
      <c r="D239" s="482">
        <v>0</v>
      </c>
      <c r="E239" s="482">
        <v>0</v>
      </c>
      <c r="F239" s="482">
        <v>0</v>
      </c>
      <c r="G239" s="482">
        <v>0</v>
      </c>
      <c r="H239" s="482">
        <v>0</v>
      </c>
      <c r="I239" s="482" t="s">
        <v>20</v>
      </c>
      <c r="J239" s="479" t="s">
        <v>46</v>
      </c>
      <c r="K239" s="489">
        <v>0</v>
      </c>
      <c r="L239" s="482">
        <v>0</v>
      </c>
      <c r="M239" s="482">
        <v>0</v>
      </c>
      <c r="N239" s="482">
        <v>0</v>
      </c>
      <c r="O239" s="482">
        <v>0</v>
      </c>
      <c r="P239" s="482">
        <v>0</v>
      </c>
      <c r="Q239" s="482">
        <v>0</v>
      </c>
      <c r="R239" s="482">
        <v>0</v>
      </c>
      <c r="S239" s="482">
        <v>0</v>
      </c>
      <c r="T239" s="482">
        <v>0</v>
      </c>
      <c r="U239" s="482">
        <v>0</v>
      </c>
      <c r="V239" s="482">
        <v>0</v>
      </c>
      <c r="W239" s="482">
        <v>0</v>
      </c>
      <c r="X239" s="482">
        <v>0</v>
      </c>
      <c r="Y239" s="490" t="s">
        <v>418</v>
      </c>
      <c r="Z239" s="490" t="s">
        <v>418</v>
      </c>
      <c r="AA239" s="482">
        <v>0</v>
      </c>
      <c r="AB239" s="490">
        <v>0</v>
      </c>
      <c r="AC239" s="482">
        <v>0</v>
      </c>
      <c r="AD239" s="490">
        <v>0</v>
      </c>
      <c r="AE239" s="482">
        <v>0</v>
      </c>
      <c r="AF239" s="491">
        <v>0</v>
      </c>
    </row>
    <row r="240" spans="1:32" ht="15" customHeight="1" x14ac:dyDescent="0.2">
      <c r="A240" s="463" t="s">
        <v>48</v>
      </c>
      <c r="B240" s="482">
        <v>0</v>
      </c>
      <c r="C240" s="482">
        <v>0</v>
      </c>
      <c r="D240" s="482">
        <v>0</v>
      </c>
      <c r="E240" s="482">
        <v>0</v>
      </c>
      <c r="F240" s="482">
        <v>0</v>
      </c>
      <c r="G240" s="482">
        <v>0</v>
      </c>
      <c r="H240" s="482">
        <v>0</v>
      </c>
      <c r="I240" s="482" t="s">
        <v>20</v>
      </c>
      <c r="J240" s="479" t="s">
        <v>48</v>
      </c>
      <c r="K240" s="489">
        <v>0</v>
      </c>
      <c r="L240" s="482">
        <v>0</v>
      </c>
      <c r="M240" s="482">
        <v>0</v>
      </c>
      <c r="N240" s="482">
        <v>0</v>
      </c>
      <c r="O240" s="482">
        <v>0</v>
      </c>
      <c r="P240" s="482">
        <v>0</v>
      </c>
      <c r="Q240" s="482">
        <v>0</v>
      </c>
      <c r="R240" s="482">
        <v>0</v>
      </c>
      <c r="S240" s="482">
        <v>0</v>
      </c>
      <c r="T240" s="482">
        <v>0</v>
      </c>
      <c r="U240" s="482">
        <v>0</v>
      </c>
      <c r="V240" s="482">
        <v>0</v>
      </c>
      <c r="W240" s="482">
        <v>0</v>
      </c>
      <c r="X240" s="482">
        <v>0</v>
      </c>
      <c r="Y240" s="490" t="s">
        <v>418</v>
      </c>
      <c r="Z240" s="490" t="s">
        <v>418</v>
      </c>
      <c r="AA240" s="482">
        <v>0</v>
      </c>
      <c r="AB240" s="490">
        <v>0</v>
      </c>
      <c r="AC240" s="482">
        <v>0</v>
      </c>
      <c r="AD240" s="490">
        <v>0</v>
      </c>
      <c r="AE240" s="482">
        <v>0</v>
      </c>
      <c r="AF240" s="491">
        <v>0</v>
      </c>
    </row>
    <row r="241" spans="1:32" ht="15" customHeight="1" x14ac:dyDescent="0.2">
      <c r="A241" s="463" t="s">
        <v>35</v>
      </c>
      <c r="B241" s="482">
        <v>0</v>
      </c>
      <c r="C241" s="482">
        <v>0</v>
      </c>
      <c r="D241" s="482">
        <v>0</v>
      </c>
      <c r="E241" s="482">
        <v>0</v>
      </c>
      <c r="F241" s="482">
        <v>0</v>
      </c>
      <c r="G241" s="482">
        <v>0</v>
      </c>
      <c r="H241" s="482">
        <v>0</v>
      </c>
      <c r="I241" s="482" t="s">
        <v>20</v>
      </c>
      <c r="J241" s="479" t="s">
        <v>35</v>
      </c>
      <c r="K241" s="489">
        <v>0</v>
      </c>
      <c r="L241" s="482">
        <v>0</v>
      </c>
      <c r="M241" s="482">
        <v>0</v>
      </c>
      <c r="N241" s="482">
        <v>0</v>
      </c>
      <c r="O241" s="482">
        <v>0</v>
      </c>
      <c r="P241" s="482">
        <v>0</v>
      </c>
      <c r="Q241" s="482">
        <v>0</v>
      </c>
      <c r="R241" s="482">
        <v>0</v>
      </c>
      <c r="S241" s="482">
        <v>0</v>
      </c>
      <c r="T241" s="482">
        <v>0</v>
      </c>
      <c r="U241" s="482">
        <v>0</v>
      </c>
      <c r="V241" s="482">
        <v>0</v>
      </c>
      <c r="W241" s="482">
        <v>0</v>
      </c>
      <c r="X241" s="482">
        <v>0</v>
      </c>
      <c r="Y241" s="490" t="s">
        <v>418</v>
      </c>
      <c r="Z241" s="490" t="s">
        <v>418</v>
      </c>
      <c r="AA241" s="482">
        <v>0</v>
      </c>
      <c r="AB241" s="490">
        <v>0</v>
      </c>
      <c r="AC241" s="482">
        <v>0</v>
      </c>
      <c r="AD241" s="490">
        <v>0</v>
      </c>
      <c r="AE241" s="482">
        <v>0</v>
      </c>
      <c r="AF241" s="491">
        <v>0</v>
      </c>
    </row>
    <row r="242" spans="1:32" ht="15" customHeight="1" x14ac:dyDescent="0.2">
      <c r="A242" s="463" t="s">
        <v>51</v>
      </c>
      <c r="B242" s="482">
        <v>0</v>
      </c>
      <c r="C242" s="482">
        <v>0</v>
      </c>
      <c r="D242" s="482">
        <v>0</v>
      </c>
      <c r="E242" s="482">
        <v>0</v>
      </c>
      <c r="F242" s="482">
        <v>0</v>
      </c>
      <c r="G242" s="482">
        <v>0</v>
      </c>
      <c r="H242" s="482">
        <v>0</v>
      </c>
      <c r="I242" s="482" t="s">
        <v>20</v>
      </c>
      <c r="J242" s="479" t="s">
        <v>51</v>
      </c>
      <c r="K242" s="489">
        <v>0</v>
      </c>
      <c r="L242" s="482">
        <v>0</v>
      </c>
      <c r="M242" s="482">
        <v>0</v>
      </c>
      <c r="N242" s="482">
        <v>0</v>
      </c>
      <c r="O242" s="482">
        <v>0</v>
      </c>
      <c r="P242" s="482">
        <v>0</v>
      </c>
      <c r="Q242" s="482">
        <v>0</v>
      </c>
      <c r="R242" s="482">
        <v>0</v>
      </c>
      <c r="S242" s="482">
        <v>0</v>
      </c>
      <c r="T242" s="482">
        <v>0</v>
      </c>
      <c r="U242" s="482">
        <v>0</v>
      </c>
      <c r="V242" s="482">
        <v>0</v>
      </c>
      <c r="W242" s="482">
        <v>0</v>
      </c>
      <c r="X242" s="482">
        <v>0</v>
      </c>
      <c r="Y242" s="490" t="s">
        <v>418</v>
      </c>
      <c r="Z242" s="490" t="s">
        <v>418</v>
      </c>
      <c r="AA242" s="482">
        <v>0</v>
      </c>
      <c r="AB242" s="490">
        <v>0</v>
      </c>
      <c r="AC242" s="482">
        <v>0</v>
      </c>
      <c r="AD242" s="490">
        <v>0</v>
      </c>
      <c r="AE242" s="482">
        <v>0</v>
      </c>
      <c r="AF242" s="491">
        <v>0</v>
      </c>
    </row>
    <row r="243" spans="1:32" ht="15" customHeight="1" x14ac:dyDescent="0.2">
      <c r="A243" s="463" t="s">
        <v>53</v>
      </c>
      <c r="B243" s="482">
        <v>0</v>
      </c>
      <c r="C243" s="482">
        <v>0</v>
      </c>
      <c r="D243" s="482">
        <v>0</v>
      </c>
      <c r="E243" s="482">
        <v>0</v>
      </c>
      <c r="F243" s="482">
        <v>0</v>
      </c>
      <c r="G243" s="482">
        <v>0</v>
      </c>
      <c r="H243" s="482">
        <v>0</v>
      </c>
      <c r="I243" s="482" t="s">
        <v>20</v>
      </c>
      <c r="J243" s="479" t="s">
        <v>53</v>
      </c>
      <c r="K243" s="489">
        <v>0</v>
      </c>
      <c r="L243" s="482">
        <v>0</v>
      </c>
      <c r="M243" s="482">
        <v>0</v>
      </c>
      <c r="N243" s="482">
        <v>0</v>
      </c>
      <c r="O243" s="482">
        <v>0</v>
      </c>
      <c r="P243" s="482">
        <v>0</v>
      </c>
      <c r="Q243" s="482">
        <v>0</v>
      </c>
      <c r="R243" s="482">
        <v>0</v>
      </c>
      <c r="S243" s="482">
        <v>0</v>
      </c>
      <c r="T243" s="482">
        <v>0</v>
      </c>
      <c r="U243" s="482">
        <v>0</v>
      </c>
      <c r="V243" s="482">
        <v>0</v>
      </c>
      <c r="W243" s="482">
        <v>0</v>
      </c>
      <c r="X243" s="482">
        <v>0</v>
      </c>
      <c r="Y243" s="490" t="s">
        <v>418</v>
      </c>
      <c r="Z243" s="490" t="s">
        <v>418</v>
      </c>
      <c r="AA243" s="482">
        <v>0</v>
      </c>
      <c r="AB243" s="490">
        <v>0</v>
      </c>
      <c r="AC243" s="482">
        <v>0</v>
      </c>
      <c r="AD243" s="490">
        <v>0</v>
      </c>
      <c r="AE243" s="482">
        <v>0</v>
      </c>
      <c r="AF243" s="491">
        <v>0</v>
      </c>
    </row>
    <row r="244" spans="1:32" ht="15" customHeight="1" x14ac:dyDescent="0.2">
      <c r="A244" s="463" t="s">
        <v>55</v>
      </c>
      <c r="B244" s="482">
        <v>0</v>
      </c>
      <c r="C244" s="482">
        <v>0</v>
      </c>
      <c r="D244" s="482">
        <v>0</v>
      </c>
      <c r="E244" s="482">
        <v>0</v>
      </c>
      <c r="F244" s="482">
        <v>0</v>
      </c>
      <c r="G244" s="482">
        <v>0</v>
      </c>
      <c r="H244" s="482">
        <v>0</v>
      </c>
      <c r="I244" s="482" t="s">
        <v>20</v>
      </c>
      <c r="J244" s="479" t="s">
        <v>55</v>
      </c>
      <c r="K244" s="489">
        <v>0</v>
      </c>
      <c r="L244" s="482">
        <v>0</v>
      </c>
      <c r="M244" s="482">
        <v>0</v>
      </c>
      <c r="N244" s="482">
        <v>0</v>
      </c>
      <c r="O244" s="482">
        <v>0</v>
      </c>
      <c r="P244" s="482">
        <v>0</v>
      </c>
      <c r="Q244" s="482">
        <v>0</v>
      </c>
      <c r="R244" s="482">
        <v>0</v>
      </c>
      <c r="S244" s="482">
        <v>0</v>
      </c>
      <c r="T244" s="482">
        <v>0</v>
      </c>
      <c r="U244" s="482">
        <v>0</v>
      </c>
      <c r="V244" s="482">
        <v>0</v>
      </c>
      <c r="W244" s="482">
        <v>0</v>
      </c>
      <c r="X244" s="482">
        <v>0</v>
      </c>
      <c r="Y244" s="490" t="s">
        <v>418</v>
      </c>
      <c r="Z244" s="490" t="s">
        <v>418</v>
      </c>
      <c r="AA244" s="482">
        <v>0</v>
      </c>
      <c r="AB244" s="490">
        <v>0</v>
      </c>
      <c r="AC244" s="482">
        <v>0</v>
      </c>
      <c r="AD244" s="490">
        <v>0</v>
      </c>
      <c r="AE244" s="482">
        <v>0</v>
      </c>
      <c r="AF244" s="491">
        <v>0</v>
      </c>
    </row>
    <row r="245" spans="1:32" ht="15" customHeight="1" x14ac:dyDescent="0.2">
      <c r="A245" s="463" t="s">
        <v>36</v>
      </c>
      <c r="B245" s="482">
        <v>0</v>
      </c>
      <c r="C245" s="482">
        <v>0</v>
      </c>
      <c r="D245" s="482">
        <v>0</v>
      </c>
      <c r="E245" s="482">
        <v>0</v>
      </c>
      <c r="F245" s="482">
        <v>0</v>
      </c>
      <c r="G245" s="482">
        <v>0</v>
      </c>
      <c r="H245" s="482">
        <v>0</v>
      </c>
      <c r="I245" s="482" t="s">
        <v>20</v>
      </c>
      <c r="J245" s="479" t="s">
        <v>36</v>
      </c>
      <c r="K245" s="489">
        <v>0</v>
      </c>
      <c r="L245" s="482">
        <v>0</v>
      </c>
      <c r="M245" s="482">
        <v>0</v>
      </c>
      <c r="N245" s="482">
        <v>0</v>
      </c>
      <c r="O245" s="482">
        <v>0</v>
      </c>
      <c r="P245" s="482">
        <v>0</v>
      </c>
      <c r="Q245" s="482">
        <v>0</v>
      </c>
      <c r="R245" s="482">
        <v>0</v>
      </c>
      <c r="S245" s="482">
        <v>0</v>
      </c>
      <c r="T245" s="482">
        <v>0</v>
      </c>
      <c r="U245" s="482">
        <v>0</v>
      </c>
      <c r="V245" s="482">
        <v>0</v>
      </c>
      <c r="W245" s="482">
        <v>0</v>
      </c>
      <c r="X245" s="482">
        <v>0</v>
      </c>
      <c r="Y245" s="490" t="s">
        <v>418</v>
      </c>
      <c r="Z245" s="490" t="s">
        <v>418</v>
      </c>
      <c r="AA245" s="482">
        <v>0</v>
      </c>
      <c r="AB245" s="490">
        <v>0</v>
      </c>
      <c r="AC245" s="482">
        <v>0</v>
      </c>
      <c r="AD245" s="490">
        <v>0</v>
      </c>
      <c r="AE245" s="482">
        <v>0</v>
      </c>
      <c r="AF245" s="491">
        <v>0</v>
      </c>
    </row>
    <row r="246" spans="1:32" ht="15" customHeight="1" x14ac:dyDescent="0.2">
      <c r="A246" s="463" t="s">
        <v>58</v>
      </c>
      <c r="B246" s="482">
        <v>0</v>
      </c>
      <c r="C246" s="482">
        <v>0</v>
      </c>
      <c r="D246" s="482">
        <v>0</v>
      </c>
      <c r="E246" s="482">
        <v>0</v>
      </c>
      <c r="F246" s="482">
        <v>0</v>
      </c>
      <c r="G246" s="482">
        <v>0</v>
      </c>
      <c r="H246" s="482">
        <v>0</v>
      </c>
      <c r="I246" s="482" t="s">
        <v>20</v>
      </c>
      <c r="J246" s="479" t="s">
        <v>58</v>
      </c>
      <c r="K246" s="489">
        <v>0</v>
      </c>
      <c r="L246" s="482">
        <v>0</v>
      </c>
      <c r="M246" s="482">
        <v>0</v>
      </c>
      <c r="N246" s="482">
        <v>0</v>
      </c>
      <c r="O246" s="482">
        <v>0</v>
      </c>
      <c r="P246" s="482">
        <v>0</v>
      </c>
      <c r="Q246" s="482">
        <v>0</v>
      </c>
      <c r="R246" s="482">
        <v>0</v>
      </c>
      <c r="S246" s="482">
        <v>0</v>
      </c>
      <c r="T246" s="482">
        <v>0</v>
      </c>
      <c r="U246" s="482">
        <v>0</v>
      </c>
      <c r="V246" s="482">
        <v>0</v>
      </c>
      <c r="W246" s="482">
        <v>0</v>
      </c>
      <c r="X246" s="482">
        <v>0</v>
      </c>
      <c r="Y246" s="490" t="s">
        <v>418</v>
      </c>
      <c r="Z246" s="490" t="s">
        <v>418</v>
      </c>
      <c r="AA246" s="482">
        <v>0</v>
      </c>
      <c r="AB246" s="490">
        <v>0</v>
      </c>
      <c r="AC246" s="482">
        <v>0</v>
      </c>
      <c r="AD246" s="490">
        <v>0</v>
      </c>
      <c r="AE246" s="482">
        <v>0</v>
      </c>
      <c r="AF246" s="491">
        <v>0</v>
      </c>
    </row>
    <row r="247" spans="1:32" ht="15" customHeight="1" x14ac:dyDescent="0.2">
      <c r="A247" s="463" t="s">
        <v>60</v>
      </c>
      <c r="B247" s="482">
        <v>0</v>
      </c>
      <c r="C247" s="482">
        <v>0</v>
      </c>
      <c r="D247" s="482">
        <v>0</v>
      </c>
      <c r="E247" s="482">
        <v>0</v>
      </c>
      <c r="F247" s="482">
        <v>0</v>
      </c>
      <c r="G247" s="482">
        <v>0</v>
      </c>
      <c r="H247" s="482">
        <v>0</v>
      </c>
      <c r="I247" s="482" t="s">
        <v>20</v>
      </c>
      <c r="J247" s="479" t="s">
        <v>60</v>
      </c>
      <c r="K247" s="489">
        <v>0</v>
      </c>
      <c r="L247" s="482">
        <v>0</v>
      </c>
      <c r="M247" s="482">
        <v>0</v>
      </c>
      <c r="N247" s="482">
        <v>0</v>
      </c>
      <c r="O247" s="482">
        <v>0</v>
      </c>
      <c r="P247" s="482">
        <v>0</v>
      </c>
      <c r="Q247" s="482">
        <v>0</v>
      </c>
      <c r="R247" s="482">
        <v>0</v>
      </c>
      <c r="S247" s="482">
        <v>0</v>
      </c>
      <c r="T247" s="482">
        <v>0</v>
      </c>
      <c r="U247" s="482">
        <v>0</v>
      </c>
      <c r="V247" s="482">
        <v>0</v>
      </c>
      <c r="W247" s="482">
        <v>0</v>
      </c>
      <c r="X247" s="482">
        <v>0</v>
      </c>
      <c r="Y247" s="490" t="s">
        <v>418</v>
      </c>
      <c r="Z247" s="490" t="s">
        <v>418</v>
      </c>
      <c r="AA247" s="482">
        <v>0</v>
      </c>
      <c r="AB247" s="490">
        <v>0</v>
      </c>
      <c r="AC247" s="482">
        <v>0</v>
      </c>
      <c r="AD247" s="490">
        <v>0</v>
      </c>
      <c r="AE247" s="482">
        <v>0</v>
      </c>
      <c r="AF247" s="491">
        <v>0</v>
      </c>
    </row>
    <row r="248" spans="1:32" ht="15" customHeight="1" x14ac:dyDescent="0.2">
      <c r="A248" s="463" t="s">
        <v>62</v>
      </c>
      <c r="B248" s="482">
        <v>0</v>
      </c>
      <c r="C248" s="482">
        <v>0</v>
      </c>
      <c r="D248" s="482">
        <v>0</v>
      </c>
      <c r="E248" s="482">
        <v>0</v>
      </c>
      <c r="F248" s="482">
        <v>0</v>
      </c>
      <c r="G248" s="482">
        <v>0</v>
      </c>
      <c r="H248" s="482">
        <v>0</v>
      </c>
      <c r="I248" s="482" t="s">
        <v>20</v>
      </c>
      <c r="J248" s="479" t="s">
        <v>62</v>
      </c>
      <c r="K248" s="489">
        <v>0</v>
      </c>
      <c r="L248" s="482">
        <v>0</v>
      </c>
      <c r="M248" s="482">
        <v>0</v>
      </c>
      <c r="N248" s="482">
        <v>0</v>
      </c>
      <c r="O248" s="482">
        <v>0</v>
      </c>
      <c r="P248" s="482">
        <v>0</v>
      </c>
      <c r="Q248" s="482">
        <v>0</v>
      </c>
      <c r="R248" s="482">
        <v>0</v>
      </c>
      <c r="S248" s="482">
        <v>0</v>
      </c>
      <c r="T248" s="482">
        <v>0</v>
      </c>
      <c r="U248" s="482">
        <v>0</v>
      </c>
      <c r="V248" s="482">
        <v>0</v>
      </c>
      <c r="W248" s="482">
        <v>0</v>
      </c>
      <c r="X248" s="482">
        <v>0</v>
      </c>
      <c r="Y248" s="490" t="s">
        <v>418</v>
      </c>
      <c r="Z248" s="490" t="s">
        <v>418</v>
      </c>
      <c r="AA248" s="482">
        <v>0</v>
      </c>
      <c r="AB248" s="490">
        <v>0</v>
      </c>
      <c r="AC248" s="482">
        <v>0</v>
      </c>
      <c r="AD248" s="490">
        <v>0</v>
      </c>
      <c r="AE248" s="482">
        <v>0</v>
      </c>
      <c r="AF248" s="491">
        <v>0</v>
      </c>
    </row>
    <row r="249" spans="1:32" ht="15" customHeight="1" x14ac:dyDescent="0.2">
      <c r="A249" s="463" t="s">
        <v>38</v>
      </c>
      <c r="B249" s="482">
        <v>0</v>
      </c>
      <c r="C249" s="482">
        <v>0</v>
      </c>
      <c r="D249" s="482">
        <v>0</v>
      </c>
      <c r="E249" s="482">
        <v>0</v>
      </c>
      <c r="F249" s="482">
        <v>0</v>
      </c>
      <c r="G249" s="482">
        <v>0</v>
      </c>
      <c r="H249" s="482">
        <v>0</v>
      </c>
      <c r="I249" s="482" t="s">
        <v>20</v>
      </c>
      <c r="J249" s="479" t="s">
        <v>38</v>
      </c>
      <c r="K249" s="489">
        <v>0</v>
      </c>
      <c r="L249" s="482">
        <v>0</v>
      </c>
      <c r="M249" s="482">
        <v>0</v>
      </c>
      <c r="N249" s="482">
        <v>0</v>
      </c>
      <c r="O249" s="482">
        <v>0</v>
      </c>
      <c r="P249" s="482">
        <v>0</v>
      </c>
      <c r="Q249" s="482">
        <v>0</v>
      </c>
      <c r="R249" s="482">
        <v>0</v>
      </c>
      <c r="S249" s="482">
        <v>0</v>
      </c>
      <c r="T249" s="482">
        <v>0</v>
      </c>
      <c r="U249" s="482">
        <v>0</v>
      </c>
      <c r="V249" s="482">
        <v>0</v>
      </c>
      <c r="W249" s="482">
        <v>0</v>
      </c>
      <c r="X249" s="482">
        <v>0</v>
      </c>
      <c r="Y249" s="490" t="s">
        <v>418</v>
      </c>
      <c r="Z249" s="490" t="s">
        <v>418</v>
      </c>
      <c r="AA249" s="482">
        <v>0</v>
      </c>
      <c r="AB249" s="490">
        <v>0</v>
      </c>
      <c r="AC249" s="482">
        <v>0</v>
      </c>
      <c r="AD249" s="490">
        <v>0</v>
      </c>
      <c r="AE249" s="482">
        <v>0</v>
      </c>
      <c r="AF249" s="491">
        <v>0</v>
      </c>
    </row>
    <row r="250" spans="1:32" ht="15" customHeight="1" x14ac:dyDescent="0.2">
      <c r="A250" s="463" t="s">
        <v>65</v>
      </c>
      <c r="B250" s="482">
        <v>0</v>
      </c>
      <c r="C250" s="482">
        <v>0</v>
      </c>
      <c r="D250" s="482">
        <v>0</v>
      </c>
      <c r="E250" s="482">
        <v>0</v>
      </c>
      <c r="F250" s="482">
        <v>0</v>
      </c>
      <c r="G250" s="482">
        <v>0</v>
      </c>
      <c r="H250" s="482">
        <v>0</v>
      </c>
      <c r="I250" s="482" t="s">
        <v>20</v>
      </c>
      <c r="J250" s="479" t="s">
        <v>65</v>
      </c>
      <c r="K250" s="489">
        <v>0</v>
      </c>
      <c r="L250" s="482">
        <v>0</v>
      </c>
      <c r="M250" s="482">
        <v>0</v>
      </c>
      <c r="N250" s="482">
        <v>0</v>
      </c>
      <c r="O250" s="482">
        <v>0</v>
      </c>
      <c r="P250" s="482">
        <v>0</v>
      </c>
      <c r="Q250" s="482">
        <v>0</v>
      </c>
      <c r="R250" s="482">
        <v>0</v>
      </c>
      <c r="S250" s="482">
        <v>0</v>
      </c>
      <c r="T250" s="482">
        <v>0</v>
      </c>
      <c r="U250" s="482">
        <v>0</v>
      </c>
      <c r="V250" s="482">
        <v>0</v>
      </c>
      <c r="W250" s="482">
        <v>0</v>
      </c>
      <c r="X250" s="482">
        <v>0</v>
      </c>
      <c r="Y250" s="490" t="s">
        <v>418</v>
      </c>
      <c r="Z250" s="490" t="s">
        <v>418</v>
      </c>
      <c r="AA250" s="482">
        <v>0</v>
      </c>
      <c r="AB250" s="490">
        <v>0</v>
      </c>
      <c r="AC250" s="482">
        <v>0</v>
      </c>
      <c r="AD250" s="490">
        <v>0</v>
      </c>
      <c r="AE250" s="482">
        <v>0</v>
      </c>
      <c r="AF250" s="491">
        <v>0</v>
      </c>
    </row>
    <row r="251" spans="1:32" ht="15" customHeight="1" x14ac:dyDescent="0.2">
      <c r="A251" s="463" t="s">
        <v>67</v>
      </c>
      <c r="B251" s="482">
        <v>0</v>
      </c>
      <c r="C251" s="482">
        <v>0</v>
      </c>
      <c r="D251" s="482">
        <v>0</v>
      </c>
      <c r="E251" s="482">
        <v>0</v>
      </c>
      <c r="F251" s="482">
        <v>0</v>
      </c>
      <c r="G251" s="482">
        <v>0</v>
      </c>
      <c r="H251" s="482">
        <v>0</v>
      </c>
      <c r="I251" s="482" t="s">
        <v>20</v>
      </c>
      <c r="J251" s="479" t="s">
        <v>67</v>
      </c>
      <c r="K251" s="489">
        <v>0</v>
      </c>
      <c r="L251" s="482">
        <v>0</v>
      </c>
      <c r="M251" s="482">
        <v>0</v>
      </c>
      <c r="N251" s="482">
        <v>0</v>
      </c>
      <c r="O251" s="482">
        <v>0</v>
      </c>
      <c r="P251" s="482">
        <v>0</v>
      </c>
      <c r="Q251" s="482">
        <v>0</v>
      </c>
      <c r="R251" s="482">
        <v>0</v>
      </c>
      <c r="S251" s="482">
        <v>0</v>
      </c>
      <c r="T251" s="482">
        <v>0</v>
      </c>
      <c r="U251" s="482">
        <v>0</v>
      </c>
      <c r="V251" s="482">
        <v>0</v>
      </c>
      <c r="W251" s="482">
        <v>0</v>
      </c>
      <c r="X251" s="482">
        <v>0</v>
      </c>
      <c r="Y251" s="490" t="s">
        <v>418</v>
      </c>
      <c r="Z251" s="490" t="s">
        <v>418</v>
      </c>
      <c r="AA251" s="482">
        <v>0</v>
      </c>
      <c r="AB251" s="490">
        <v>0</v>
      </c>
      <c r="AC251" s="482">
        <v>0</v>
      </c>
      <c r="AD251" s="490">
        <v>0</v>
      </c>
      <c r="AE251" s="482">
        <v>0</v>
      </c>
      <c r="AF251" s="491">
        <v>0</v>
      </c>
    </row>
    <row r="252" spans="1:32" ht="15" customHeight="1" x14ac:dyDescent="0.2">
      <c r="A252" s="463" t="s">
        <v>69</v>
      </c>
      <c r="B252" s="482">
        <v>0</v>
      </c>
      <c r="C252" s="482">
        <v>0</v>
      </c>
      <c r="D252" s="482">
        <v>0</v>
      </c>
      <c r="E252" s="482">
        <v>0</v>
      </c>
      <c r="F252" s="482">
        <v>0</v>
      </c>
      <c r="G252" s="482">
        <v>0</v>
      </c>
      <c r="H252" s="482">
        <v>0</v>
      </c>
      <c r="I252" s="482" t="s">
        <v>20</v>
      </c>
      <c r="J252" s="479" t="s">
        <v>69</v>
      </c>
      <c r="K252" s="489">
        <v>0</v>
      </c>
      <c r="L252" s="482">
        <v>0</v>
      </c>
      <c r="M252" s="482">
        <v>0</v>
      </c>
      <c r="N252" s="482">
        <v>0</v>
      </c>
      <c r="O252" s="482">
        <v>0</v>
      </c>
      <c r="P252" s="482">
        <v>0</v>
      </c>
      <c r="Q252" s="482">
        <v>0</v>
      </c>
      <c r="R252" s="482">
        <v>0</v>
      </c>
      <c r="S252" s="482">
        <v>0</v>
      </c>
      <c r="T252" s="482">
        <v>0</v>
      </c>
      <c r="U252" s="482">
        <v>0</v>
      </c>
      <c r="V252" s="482">
        <v>0</v>
      </c>
      <c r="W252" s="482">
        <v>0</v>
      </c>
      <c r="X252" s="482">
        <v>0</v>
      </c>
      <c r="Y252" s="490" t="s">
        <v>418</v>
      </c>
      <c r="Z252" s="490" t="s">
        <v>418</v>
      </c>
      <c r="AA252" s="482">
        <v>0</v>
      </c>
      <c r="AB252" s="490">
        <v>0</v>
      </c>
      <c r="AC252" s="482">
        <v>0</v>
      </c>
      <c r="AD252" s="490">
        <v>0</v>
      </c>
      <c r="AE252" s="482">
        <v>0</v>
      </c>
      <c r="AF252" s="491">
        <v>0</v>
      </c>
    </row>
    <row r="253" spans="1:32" ht="15" customHeight="1" x14ac:dyDescent="0.2">
      <c r="A253" s="463" t="s">
        <v>40</v>
      </c>
      <c r="B253" s="482">
        <v>0</v>
      </c>
      <c r="C253" s="482">
        <v>0</v>
      </c>
      <c r="D253" s="482">
        <v>0</v>
      </c>
      <c r="E253" s="482">
        <v>0</v>
      </c>
      <c r="F253" s="482">
        <v>0</v>
      </c>
      <c r="G253" s="482">
        <v>0</v>
      </c>
      <c r="H253" s="482">
        <v>0</v>
      </c>
      <c r="I253" s="482" t="s">
        <v>20</v>
      </c>
      <c r="J253" s="479" t="s">
        <v>40</v>
      </c>
      <c r="K253" s="489">
        <v>0</v>
      </c>
      <c r="L253" s="482">
        <v>0</v>
      </c>
      <c r="M253" s="482">
        <v>0</v>
      </c>
      <c r="N253" s="482">
        <v>0</v>
      </c>
      <c r="O253" s="482">
        <v>0</v>
      </c>
      <c r="P253" s="482">
        <v>0</v>
      </c>
      <c r="Q253" s="482">
        <v>0</v>
      </c>
      <c r="R253" s="482">
        <v>0</v>
      </c>
      <c r="S253" s="482">
        <v>0</v>
      </c>
      <c r="T253" s="482">
        <v>0</v>
      </c>
      <c r="U253" s="482">
        <v>0</v>
      </c>
      <c r="V253" s="482">
        <v>0</v>
      </c>
      <c r="W253" s="482">
        <v>0</v>
      </c>
      <c r="X253" s="482">
        <v>0</v>
      </c>
      <c r="Y253" s="490" t="s">
        <v>418</v>
      </c>
      <c r="Z253" s="490" t="s">
        <v>418</v>
      </c>
      <c r="AA253" s="482">
        <v>0</v>
      </c>
      <c r="AB253" s="490">
        <v>0</v>
      </c>
      <c r="AC253" s="482">
        <v>0</v>
      </c>
      <c r="AD253" s="490">
        <v>0</v>
      </c>
      <c r="AE253" s="482">
        <v>0</v>
      </c>
      <c r="AF253" s="491">
        <v>0</v>
      </c>
    </row>
    <row r="254" spans="1:32" ht="15" customHeight="1" x14ac:dyDescent="0.2">
      <c r="A254" s="463" t="s">
        <v>71</v>
      </c>
      <c r="B254" s="482">
        <v>0</v>
      </c>
      <c r="C254" s="482">
        <v>0</v>
      </c>
      <c r="D254" s="482">
        <v>0</v>
      </c>
      <c r="E254" s="482">
        <v>0</v>
      </c>
      <c r="F254" s="482">
        <v>0</v>
      </c>
      <c r="G254" s="482">
        <v>0</v>
      </c>
      <c r="H254" s="482">
        <v>0</v>
      </c>
      <c r="I254" s="482" t="s">
        <v>20</v>
      </c>
      <c r="J254" s="479" t="s">
        <v>71</v>
      </c>
      <c r="K254" s="489">
        <v>0</v>
      </c>
      <c r="L254" s="482">
        <v>0</v>
      </c>
      <c r="M254" s="482">
        <v>0</v>
      </c>
      <c r="N254" s="482">
        <v>0</v>
      </c>
      <c r="O254" s="482">
        <v>0</v>
      </c>
      <c r="P254" s="482">
        <v>0</v>
      </c>
      <c r="Q254" s="482">
        <v>0</v>
      </c>
      <c r="R254" s="482">
        <v>0</v>
      </c>
      <c r="S254" s="482">
        <v>0</v>
      </c>
      <c r="T254" s="482">
        <v>0</v>
      </c>
      <c r="U254" s="482">
        <v>0</v>
      </c>
      <c r="V254" s="482">
        <v>0</v>
      </c>
      <c r="W254" s="482">
        <v>0</v>
      </c>
      <c r="X254" s="482">
        <v>0</v>
      </c>
      <c r="Y254" s="490" t="s">
        <v>418</v>
      </c>
      <c r="Z254" s="490" t="s">
        <v>418</v>
      </c>
      <c r="AA254" s="482">
        <v>0</v>
      </c>
      <c r="AB254" s="490">
        <v>0</v>
      </c>
      <c r="AC254" s="482">
        <v>0</v>
      </c>
      <c r="AD254" s="490">
        <v>0</v>
      </c>
      <c r="AE254" s="482">
        <v>0</v>
      </c>
      <c r="AF254" s="491">
        <v>0</v>
      </c>
    </row>
    <row r="255" spans="1:32" ht="15" customHeight="1" x14ac:dyDescent="0.2">
      <c r="A255" s="463" t="s">
        <v>72</v>
      </c>
      <c r="B255" s="482">
        <v>0</v>
      </c>
      <c r="C255" s="482">
        <v>0</v>
      </c>
      <c r="D255" s="482">
        <v>0</v>
      </c>
      <c r="E255" s="482">
        <v>0</v>
      </c>
      <c r="F255" s="482">
        <v>0</v>
      </c>
      <c r="G255" s="482">
        <v>0</v>
      </c>
      <c r="H255" s="482">
        <v>0</v>
      </c>
      <c r="I255" s="482" t="s">
        <v>20</v>
      </c>
      <c r="J255" s="479" t="s">
        <v>72</v>
      </c>
      <c r="K255" s="489">
        <v>0</v>
      </c>
      <c r="L255" s="482">
        <v>0</v>
      </c>
      <c r="M255" s="482">
        <v>0</v>
      </c>
      <c r="N255" s="482">
        <v>0</v>
      </c>
      <c r="O255" s="482">
        <v>0</v>
      </c>
      <c r="P255" s="482">
        <v>0</v>
      </c>
      <c r="Q255" s="482">
        <v>0</v>
      </c>
      <c r="R255" s="482">
        <v>0</v>
      </c>
      <c r="S255" s="482">
        <v>0</v>
      </c>
      <c r="T255" s="482">
        <v>0</v>
      </c>
      <c r="U255" s="482">
        <v>0</v>
      </c>
      <c r="V255" s="482">
        <v>0</v>
      </c>
      <c r="W255" s="482">
        <v>0</v>
      </c>
      <c r="X255" s="482">
        <v>0</v>
      </c>
      <c r="Y255" s="490" t="s">
        <v>418</v>
      </c>
      <c r="Z255" s="490" t="s">
        <v>418</v>
      </c>
      <c r="AA255" s="482">
        <v>0</v>
      </c>
      <c r="AB255" s="490">
        <v>0</v>
      </c>
      <c r="AC255" s="482">
        <v>0</v>
      </c>
      <c r="AD255" s="490">
        <v>0</v>
      </c>
      <c r="AE255" s="482">
        <v>0</v>
      </c>
      <c r="AF255" s="491">
        <v>0</v>
      </c>
    </row>
    <row r="256" spans="1:32" ht="15" customHeight="1" thickBot="1" x14ac:dyDescent="0.25">
      <c r="A256" s="463" t="s">
        <v>73</v>
      </c>
      <c r="B256" s="492">
        <v>0</v>
      </c>
      <c r="C256" s="493">
        <v>0</v>
      </c>
      <c r="D256" s="493">
        <v>0</v>
      </c>
      <c r="E256" s="493">
        <v>0</v>
      </c>
      <c r="F256" s="493">
        <v>0</v>
      </c>
      <c r="G256" s="493">
        <v>0</v>
      </c>
      <c r="H256" s="493">
        <v>0</v>
      </c>
      <c r="I256" s="494" t="s">
        <v>20</v>
      </c>
      <c r="J256" s="479" t="s">
        <v>73</v>
      </c>
      <c r="K256" s="495">
        <v>0</v>
      </c>
      <c r="L256" s="493">
        <v>0</v>
      </c>
      <c r="M256" s="493">
        <v>0</v>
      </c>
      <c r="N256" s="493">
        <v>0</v>
      </c>
      <c r="O256" s="493">
        <v>0</v>
      </c>
      <c r="P256" s="493">
        <v>0</v>
      </c>
      <c r="Q256" s="493">
        <v>0</v>
      </c>
      <c r="R256" s="493">
        <v>0</v>
      </c>
      <c r="S256" s="493">
        <v>0</v>
      </c>
      <c r="T256" s="493">
        <v>0</v>
      </c>
      <c r="U256" s="493">
        <v>0</v>
      </c>
      <c r="V256" s="493">
        <v>0</v>
      </c>
      <c r="W256" s="493">
        <v>0</v>
      </c>
      <c r="X256" s="493">
        <v>0</v>
      </c>
      <c r="Y256" s="496" t="s">
        <v>418</v>
      </c>
      <c r="Z256" s="496" t="s">
        <v>418</v>
      </c>
      <c r="AA256" s="493">
        <v>0</v>
      </c>
      <c r="AB256" s="496">
        <v>0</v>
      </c>
      <c r="AC256" s="493">
        <v>0</v>
      </c>
      <c r="AD256" s="496">
        <v>0</v>
      </c>
      <c r="AE256" s="493">
        <v>0</v>
      </c>
      <c r="AF256" s="497">
        <v>0</v>
      </c>
    </row>
    <row r="257" spans="1:32" ht="15" customHeight="1" x14ac:dyDescent="0.2">
      <c r="A257" s="463" t="s">
        <v>42</v>
      </c>
      <c r="B257" s="488">
        <v>1</v>
      </c>
      <c r="C257" s="488">
        <v>0</v>
      </c>
      <c r="D257" s="488">
        <v>1</v>
      </c>
      <c r="E257" s="488">
        <v>0</v>
      </c>
      <c r="F257" s="488">
        <v>0</v>
      </c>
      <c r="G257" s="488">
        <v>0</v>
      </c>
      <c r="H257" s="488">
        <v>0</v>
      </c>
      <c r="I257" s="488" t="s">
        <v>20</v>
      </c>
      <c r="J257" s="479" t="s">
        <v>42</v>
      </c>
      <c r="K257" s="498">
        <v>0</v>
      </c>
      <c r="L257" s="488">
        <v>0</v>
      </c>
      <c r="M257" s="488">
        <v>0</v>
      </c>
      <c r="N257" s="488">
        <v>1</v>
      </c>
      <c r="O257" s="488">
        <v>0</v>
      </c>
      <c r="P257" s="488">
        <v>0</v>
      </c>
      <c r="Q257" s="488">
        <v>0</v>
      </c>
      <c r="R257" s="488">
        <v>0</v>
      </c>
      <c r="S257" s="488">
        <v>0</v>
      </c>
      <c r="T257" s="488">
        <v>0</v>
      </c>
      <c r="U257" s="488">
        <v>0</v>
      </c>
      <c r="V257" s="488">
        <v>0</v>
      </c>
      <c r="W257" s="488">
        <v>0</v>
      </c>
      <c r="X257" s="488">
        <v>0</v>
      </c>
      <c r="Y257" s="499">
        <v>23.5</v>
      </c>
      <c r="Z257" s="499" t="s">
        <v>418</v>
      </c>
      <c r="AA257" s="488">
        <v>0</v>
      </c>
      <c r="AB257" s="499">
        <v>0</v>
      </c>
      <c r="AC257" s="488">
        <v>0</v>
      </c>
      <c r="AD257" s="499">
        <v>0</v>
      </c>
      <c r="AE257" s="488">
        <v>0</v>
      </c>
      <c r="AF257" s="500">
        <v>0</v>
      </c>
    </row>
    <row r="258" spans="1:32" ht="15" customHeight="1" x14ac:dyDescent="0.2">
      <c r="A258" s="463" t="s">
        <v>74</v>
      </c>
      <c r="B258" s="482">
        <v>0</v>
      </c>
      <c r="C258" s="482">
        <v>0</v>
      </c>
      <c r="D258" s="482">
        <v>0</v>
      </c>
      <c r="E258" s="482">
        <v>0</v>
      </c>
      <c r="F258" s="482">
        <v>0</v>
      </c>
      <c r="G258" s="482">
        <v>0</v>
      </c>
      <c r="H258" s="482">
        <v>0</v>
      </c>
      <c r="I258" s="482" t="s">
        <v>20</v>
      </c>
      <c r="J258" s="479" t="s">
        <v>74</v>
      </c>
      <c r="K258" s="489">
        <v>0</v>
      </c>
      <c r="L258" s="482">
        <v>0</v>
      </c>
      <c r="M258" s="482">
        <v>0</v>
      </c>
      <c r="N258" s="482">
        <v>0</v>
      </c>
      <c r="O258" s="482">
        <v>0</v>
      </c>
      <c r="P258" s="482">
        <v>0</v>
      </c>
      <c r="Q258" s="482">
        <v>0</v>
      </c>
      <c r="R258" s="482">
        <v>0</v>
      </c>
      <c r="S258" s="482">
        <v>0</v>
      </c>
      <c r="T258" s="482">
        <v>0</v>
      </c>
      <c r="U258" s="482">
        <v>0</v>
      </c>
      <c r="V258" s="482">
        <v>0</v>
      </c>
      <c r="W258" s="482">
        <v>0</v>
      </c>
      <c r="X258" s="482">
        <v>0</v>
      </c>
      <c r="Y258" s="490" t="s">
        <v>418</v>
      </c>
      <c r="Z258" s="490" t="s">
        <v>418</v>
      </c>
      <c r="AA258" s="482">
        <v>0</v>
      </c>
      <c r="AB258" s="490">
        <v>0</v>
      </c>
      <c r="AC258" s="482">
        <v>0</v>
      </c>
      <c r="AD258" s="490">
        <v>0</v>
      </c>
      <c r="AE258" s="482">
        <v>0</v>
      </c>
      <c r="AF258" s="491">
        <v>0</v>
      </c>
    </row>
    <row r="259" spans="1:32" ht="15" customHeight="1" x14ac:dyDescent="0.2">
      <c r="A259" s="463" t="s">
        <v>75</v>
      </c>
      <c r="B259" s="482">
        <v>1</v>
      </c>
      <c r="C259" s="482">
        <v>0</v>
      </c>
      <c r="D259" s="482">
        <v>0</v>
      </c>
      <c r="E259" s="482">
        <v>1</v>
      </c>
      <c r="F259" s="482">
        <v>0</v>
      </c>
      <c r="G259" s="482">
        <v>0</v>
      </c>
      <c r="H259" s="482">
        <v>0</v>
      </c>
      <c r="I259" s="482" t="s">
        <v>20</v>
      </c>
      <c r="J259" s="479" t="s">
        <v>75</v>
      </c>
      <c r="K259" s="489">
        <v>0</v>
      </c>
      <c r="L259" s="482">
        <v>0</v>
      </c>
      <c r="M259" s="482">
        <v>0</v>
      </c>
      <c r="N259" s="482">
        <v>1</v>
      </c>
      <c r="O259" s="482">
        <v>0</v>
      </c>
      <c r="P259" s="482">
        <v>0</v>
      </c>
      <c r="Q259" s="482">
        <v>0</v>
      </c>
      <c r="R259" s="482">
        <v>0</v>
      </c>
      <c r="S259" s="482">
        <v>0</v>
      </c>
      <c r="T259" s="482">
        <v>0</v>
      </c>
      <c r="U259" s="482">
        <v>0</v>
      </c>
      <c r="V259" s="482">
        <v>0</v>
      </c>
      <c r="W259" s="482">
        <v>0</v>
      </c>
      <c r="X259" s="482">
        <v>0</v>
      </c>
      <c r="Y259" s="490">
        <v>24.7</v>
      </c>
      <c r="Z259" s="490" t="s">
        <v>418</v>
      </c>
      <c r="AA259" s="482">
        <v>0</v>
      </c>
      <c r="AB259" s="490">
        <v>0</v>
      </c>
      <c r="AC259" s="482">
        <v>0</v>
      </c>
      <c r="AD259" s="490">
        <v>0</v>
      </c>
      <c r="AE259" s="482">
        <v>0</v>
      </c>
      <c r="AF259" s="491">
        <v>0</v>
      </c>
    </row>
    <row r="260" spans="1:32" ht="15" customHeight="1" x14ac:dyDescent="0.2">
      <c r="A260" s="463" t="s">
        <v>76</v>
      </c>
      <c r="B260" s="482">
        <v>0</v>
      </c>
      <c r="C260" s="482">
        <v>0</v>
      </c>
      <c r="D260" s="482">
        <v>0</v>
      </c>
      <c r="E260" s="482">
        <v>0</v>
      </c>
      <c r="F260" s="482">
        <v>0</v>
      </c>
      <c r="G260" s="482">
        <v>0</v>
      </c>
      <c r="H260" s="482">
        <v>0</v>
      </c>
      <c r="I260" s="482" t="s">
        <v>20</v>
      </c>
      <c r="J260" s="479" t="s">
        <v>76</v>
      </c>
      <c r="K260" s="489">
        <v>0</v>
      </c>
      <c r="L260" s="482">
        <v>0</v>
      </c>
      <c r="M260" s="482">
        <v>0</v>
      </c>
      <c r="N260" s="482">
        <v>0</v>
      </c>
      <c r="O260" s="482">
        <v>0</v>
      </c>
      <c r="P260" s="482">
        <v>0</v>
      </c>
      <c r="Q260" s="482">
        <v>0</v>
      </c>
      <c r="R260" s="482">
        <v>0</v>
      </c>
      <c r="S260" s="482">
        <v>0</v>
      </c>
      <c r="T260" s="482">
        <v>0</v>
      </c>
      <c r="U260" s="482">
        <v>0</v>
      </c>
      <c r="V260" s="482">
        <v>0</v>
      </c>
      <c r="W260" s="482">
        <v>0</v>
      </c>
      <c r="X260" s="482">
        <v>0</v>
      </c>
      <c r="Y260" s="490" t="s">
        <v>418</v>
      </c>
      <c r="Z260" s="490" t="s">
        <v>418</v>
      </c>
      <c r="AA260" s="482">
        <v>0</v>
      </c>
      <c r="AB260" s="490">
        <v>0</v>
      </c>
      <c r="AC260" s="482">
        <v>0</v>
      </c>
      <c r="AD260" s="490">
        <v>0</v>
      </c>
      <c r="AE260" s="482">
        <v>0</v>
      </c>
      <c r="AF260" s="491">
        <v>0</v>
      </c>
    </row>
    <row r="261" spans="1:32" ht="15" customHeight="1" x14ac:dyDescent="0.2">
      <c r="A261" s="463" t="s">
        <v>43</v>
      </c>
      <c r="B261" s="482">
        <v>2</v>
      </c>
      <c r="C261" s="482">
        <v>0</v>
      </c>
      <c r="D261" s="482">
        <v>1</v>
      </c>
      <c r="E261" s="482">
        <v>1</v>
      </c>
      <c r="F261" s="482">
        <v>0</v>
      </c>
      <c r="G261" s="482">
        <v>0</v>
      </c>
      <c r="H261" s="482">
        <v>0</v>
      </c>
      <c r="I261" s="482" t="s">
        <v>20</v>
      </c>
      <c r="J261" s="479" t="s">
        <v>43</v>
      </c>
      <c r="K261" s="489">
        <v>0</v>
      </c>
      <c r="L261" s="482">
        <v>1</v>
      </c>
      <c r="M261" s="482">
        <v>1</v>
      </c>
      <c r="N261" s="482">
        <v>0</v>
      </c>
      <c r="O261" s="482">
        <v>0</v>
      </c>
      <c r="P261" s="482">
        <v>0</v>
      </c>
      <c r="Q261" s="482">
        <v>0</v>
      </c>
      <c r="R261" s="482">
        <v>0</v>
      </c>
      <c r="S261" s="482">
        <v>0</v>
      </c>
      <c r="T261" s="482">
        <v>0</v>
      </c>
      <c r="U261" s="482">
        <v>0</v>
      </c>
      <c r="V261" s="482">
        <v>0</v>
      </c>
      <c r="W261" s="482">
        <v>0</v>
      </c>
      <c r="X261" s="482">
        <v>0</v>
      </c>
      <c r="Y261" s="490">
        <v>16.100000000000001</v>
      </c>
      <c r="Z261" s="490" t="s">
        <v>418</v>
      </c>
      <c r="AA261" s="482">
        <v>0</v>
      </c>
      <c r="AB261" s="490">
        <v>0</v>
      </c>
      <c r="AC261" s="482">
        <v>0</v>
      </c>
      <c r="AD261" s="490">
        <v>0</v>
      </c>
      <c r="AE261" s="482">
        <v>0</v>
      </c>
      <c r="AF261" s="491">
        <v>0</v>
      </c>
    </row>
    <row r="262" spans="1:32" ht="15" customHeight="1" x14ac:dyDescent="0.2">
      <c r="A262" s="463" t="s">
        <v>77</v>
      </c>
      <c r="B262" s="482">
        <v>1</v>
      </c>
      <c r="C262" s="482">
        <v>0</v>
      </c>
      <c r="D262" s="482">
        <v>1</v>
      </c>
      <c r="E262" s="482">
        <v>0</v>
      </c>
      <c r="F262" s="482">
        <v>0</v>
      </c>
      <c r="G262" s="482">
        <v>0</v>
      </c>
      <c r="H262" s="482">
        <v>0</v>
      </c>
      <c r="I262" s="482" t="s">
        <v>20</v>
      </c>
      <c r="J262" s="479" t="s">
        <v>77</v>
      </c>
      <c r="K262" s="489">
        <v>0</v>
      </c>
      <c r="L262" s="482">
        <v>0</v>
      </c>
      <c r="M262" s="482">
        <v>0</v>
      </c>
      <c r="N262" s="482">
        <v>1</v>
      </c>
      <c r="O262" s="482">
        <v>0</v>
      </c>
      <c r="P262" s="482">
        <v>0</v>
      </c>
      <c r="Q262" s="482">
        <v>0</v>
      </c>
      <c r="R262" s="482">
        <v>0</v>
      </c>
      <c r="S262" s="482">
        <v>0</v>
      </c>
      <c r="T262" s="482">
        <v>0</v>
      </c>
      <c r="U262" s="482">
        <v>0</v>
      </c>
      <c r="V262" s="482">
        <v>0</v>
      </c>
      <c r="W262" s="482">
        <v>0</v>
      </c>
      <c r="X262" s="482">
        <v>0</v>
      </c>
      <c r="Y262" s="490">
        <v>20.7</v>
      </c>
      <c r="Z262" s="490" t="s">
        <v>418</v>
      </c>
      <c r="AA262" s="482">
        <v>0</v>
      </c>
      <c r="AB262" s="490">
        <v>0</v>
      </c>
      <c r="AC262" s="482">
        <v>0</v>
      </c>
      <c r="AD262" s="490">
        <v>0</v>
      </c>
      <c r="AE262" s="482">
        <v>0</v>
      </c>
      <c r="AF262" s="491">
        <v>0</v>
      </c>
    </row>
    <row r="263" spans="1:32" ht="15" customHeight="1" x14ac:dyDescent="0.2">
      <c r="A263" s="463" t="s">
        <v>78</v>
      </c>
      <c r="B263" s="482">
        <v>1</v>
      </c>
      <c r="C263" s="482">
        <v>0</v>
      </c>
      <c r="D263" s="482">
        <v>1</v>
      </c>
      <c r="E263" s="482">
        <v>0</v>
      </c>
      <c r="F263" s="482">
        <v>0</v>
      </c>
      <c r="G263" s="482">
        <v>0</v>
      </c>
      <c r="H263" s="482">
        <v>0</v>
      </c>
      <c r="I263" s="482" t="s">
        <v>20</v>
      </c>
      <c r="J263" s="479" t="s">
        <v>78</v>
      </c>
      <c r="K263" s="489">
        <v>0</v>
      </c>
      <c r="L263" s="482">
        <v>0</v>
      </c>
      <c r="M263" s="482">
        <v>1</v>
      </c>
      <c r="N263" s="482">
        <v>0</v>
      </c>
      <c r="O263" s="482">
        <v>0</v>
      </c>
      <c r="P263" s="482">
        <v>0</v>
      </c>
      <c r="Q263" s="482">
        <v>0</v>
      </c>
      <c r="R263" s="482">
        <v>0</v>
      </c>
      <c r="S263" s="482">
        <v>0</v>
      </c>
      <c r="T263" s="482">
        <v>0</v>
      </c>
      <c r="U263" s="482">
        <v>0</v>
      </c>
      <c r="V263" s="482">
        <v>0</v>
      </c>
      <c r="W263" s="482">
        <v>0</v>
      </c>
      <c r="X263" s="482">
        <v>0</v>
      </c>
      <c r="Y263" s="490">
        <v>19.5</v>
      </c>
      <c r="Z263" s="490" t="s">
        <v>418</v>
      </c>
      <c r="AA263" s="482">
        <v>0</v>
      </c>
      <c r="AB263" s="490">
        <v>0</v>
      </c>
      <c r="AC263" s="482">
        <v>0</v>
      </c>
      <c r="AD263" s="490">
        <v>0</v>
      </c>
      <c r="AE263" s="482">
        <v>0</v>
      </c>
      <c r="AF263" s="491">
        <v>0</v>
      </c>
    </row>
    <row r="264" spans="1:32" ht="15" customHeight="1" x14ac:dyDescent="0.2">
      <c r="A264" s="463" t="s">
        <v>79</v>
      </c>
      <c r="B264" s="482">
        <v>0</v>
      </c>
      <c r="C264" s="482">
        <v>0</v>
      </c>
      <c r="D264" s="482">
        <v>0</v>
      </c>
      <c r="E264" s="482">
        <v>0</v>
      </c>
      <c r="F264" s="482">
        <v>0</v>
      </c>
      <c r="G264" s="482">
        <v>0</v>
      </c>
      <c r="H264" s="482">
        <v>0</v>
      </c>
      <c r="I264" s="482" t="s">
        <v>20</v>
      </c>
      <c r="J264" s="479" t="s">
        <v>79</v>
      </c>
      <c r="K264" s="489">
        <v>0</v>
      </c>
      <c r="L264" s="482">
        <v>0</v>
      </c>
      <c r="M264" s="482">
        <v>0</v>
      </c>
      <c r="N264" s="482">
        <v>0</v>
      </c>
      <c r="O264" s="482">
        <v>0</v>
      </c>
      <c r="P264" s="482">
        <v>0</v>
      </c>
      <c r="Q264" s="482">
        <v>0</v>
      </c>
      <c r="R264" s="482">
        <v>0</v>
      </c>
      <c r="S264" s="482">
        <v>0</v>
      </c>
      <c r="T264" s="482">
        <v>0</v>
      </c>
      <c r="U264" s="482">
        <v>0</v>
      </c>
      <c r="V264" s="482">
        <v>0</v>
      </c>
      <c r="W264" s="482">
        <v>0</v>
      </c>
      <c r="X264" s="482">
        <v>0</v>
      </c>
      <c r="Y264" s="490" t="s">
        <v>418</v>
      </c>
      <c r="Z264" s="490" t="s">
        <v>418</v>
      </c>
      <c r="AA264" s="482">
        <v>0</v>
      </c>
      <c r="AB264" s="490">
        <v>0</v>
      </c>
      <c r="AC264" s="482">
        <v>0</v>
      </c>
      <c r="AD264" s="490">
        <v>0</v>
      </c>
      <c r="AE264" s="482">
        <v>0</v>
      </c>
      <c r="AF264" s="491">
        <v>0</v>
      </c>
    </row>
    <row r="265" spans="1:32" ht="15" customHeight="1" x14ac:dyDescent="0.2">
      <c r="A265" s="463" t="s">
        <v>45</v>
      </c>
      <c r="B265" s="488">
        <v>1</v>
      </c>
      <c r="C265" s="488">
        <v>0</v>
      </c>
      <c r="D265" s="488">
        <v>1</v>
      </c>
      <c r="E265" s="488">
        <v>0</v>
      </c>
      <c r="F265" s="488">
        <v>0</v>
      </c>
      <c r="G265" s="488">
        <v>0</v>
      </c>
      <c r="H265" s="488">
        <v>0</v>
      </c>
      <c r="I265" s="488" t="s">
        <v>20</v>
      </c>
      <c r="J265" s="479" t="s">
        <v>45</v>
      </c>
      <c r="K265" s="498">
        <v>0</v>
      </c>
      <c r="L265" s="488">
        <v>0</v>
      </c>
      <c r="M265" s="488">
        <v>0</v>
      </c>
      <c r="N265" s="488">
        <v>1</v>
      </c>
      <c r="O265" s="488">
        <v>0</v>
      </c>
      <c r="P265" s="488">
        <v>0</v>
      </c>
      <c r="Q265" s="488">
        <v>0</v>
      </c>
      <c r="R265" s="488">
        <v>0</v>
      </c>
      <c r="S265" s="488">
        <v>0</v>
      </c>
      <c r="T265" s="488">
        <v>0</v>
      </c>
      <c r="U265" s="488">
        <v>0</v>
      </c>
      <c r="V265" s="488">
        <v>0</v>
      </c>
      <c r="W265" s="488">
        <v>0</v>
      </c>
      <c r="X265" s="488">
        <v>0</v>
      </c>
      <c r="Y265" s="499">
        <v>20.5</v>
      </c>
      <c r="Z265" s="499" t="s">
        <v>418</v>
      </c>
      <c r="AA265" s="488">
        <v>0</v>
      </c>
      <c r="AB265" s="499">
        <v>0</v>
      </c>
      <c r="AC265" s="488">
        <v>0</v>
      </c>
      <c r="AD265" s="499">
        <v>0</v>
      </c>
      <c r="AE265" s="488">
        <v>0</v>
      </c>
      <c r="AF265" s="500">
        <v>0</v>
      </c>
    </row>
    <row r="266" spans="1:32" ht="15" customHeight="1" x14ac:dyDescent="0.2">
      <c r="A266" s="463" t="s">
        <v>80</v>
      </c>
      <c r="B266" s="482">
        <v>1</v>
      </c>
      <c r="C266" s="482">
        <v>0</v>
      </c>
      <c r="D266" s="482">
        <v>1</v>
      </c>
      <c r="E266" s="482">
        <v>0</v>
      </c>
      <c r="F266" s="482">
        <v>0</v>
      </c>
      <c r="G266" s="482">
        <v>0</v>
      </c>
      <c r="H266" s="482">
        <v>0</v>
      </c>
      <c r="I266" s="482" t="s">
        <v>20</v>
      </c>
      <c r="J266" s="479" t="s">
        <v>80</v>
      </c>
      <c r="K266" s="489">
        <v>0</v>
      </c>
      <c r="L266" s="482">
        <v>1</v>
      </c>
      <c r="M266" s="482">
        <v>0</v>
      </c>
      <c r="N266" s="482">
        <v>0</v>
      </c>
      <c r="O266" s="482">
        <v>0</v>
      </c>
      <c r="P266" s="482">
        <v>0</v>
      </c>
      <c r="Q266" s="482">
        <v>0</v>
      </c>
      <c r="R266" s="482">
        <v>0</v>
      </c>
      <c r="S266" s="482">
        <v>0</v>
      </c>
      <c r="T266" s="482">
        <v>0</v>
      </c>
      <c r="U266" s="482">
        <v>0</v>
      </c>
      <c r="V266" s="482">
        <v>0</v>
      </c>
      <c r="W266" s="482">
        <v>0</v>
      </c>
      <c r="X266" s="482">
        <v>0</v>
      </c>
      <c r="Y266" s="490">
        <v>10.9</v>
      </c>
      <c r="Z266" s="490" t="s">
        <v>418</v>
      </c>
      <c r="AA266" s="482">
        <v>0</v>
      </c>
      <c r="AB266" s="490">
        <v>0</v>
      </c>
      <c r="AC266" s="482">
        <v>0</v>
      </c>
      <c r="AD266" s="490">
        <v>0</v>
      </c>
      <c r="AE266" s="482">
        <v>0</v>
      </c>
      <c r="AF266" s="491">
        <v>0</v>
      </c>
    </row>
    <row r="267" spans="1:32" ht="15" customHeight="1" x14ac:dyDescent="0.2">
      <c r="A267" s="463" t="s">
        <v>81</v>
      </c>
      <c r="B267" s="482">
        <v>1</v>
      </c>
      <c r="C267" s="482">
        <v>0</v>
      </c>
      <c r="D267" s="482">
        <v>1</v>
      </c>
      <c r="E267" s="482">
        <v>0</v>
      </c>
      <c r="F267" s="482">
        <v>0</v>
      </c>
      <c r="G267" s="482">
        <v>0</v>
      </c>
      <c r="H267" s="482">
        <v>0</v>
      </c>
      <c r="I267" s="482" t="s">
        <v>20</v>
      </c>
      <c r="J267" s="479" t="s">
        <v>81</v>
      </c>
      <c r="K267" s="489">
        <v>0</v>
      </c>
      <c r="L267" s="482">
        <v>0</v>
      </c>
      <c r="M267" s="482">
        <v>0</v>
      </c>
      <c r="N267" s="482">
        <v>1</v>
      </c>
      <c r="O267" s="482">
        <v>0</v>
      </c>
      <c r="P267" s="482">
        <v>0</v>
      </c>
      <c r="Q267" s="482">
        <v>0</v>
      </c>
      <c r="R267" s="482">
        <v>0</v>
      </c>
      <c r="S267" s="482">
        <v>0</v>
      </c>
      <c r="T267" s="482">
        <v>0</v>
      </c>
      <c r="U267" s="482">
        <v>0</v>
      </c>
      <c r="V267" s="482">
        <v>0</v>
      </c>
      <c r="W267" s="482">
        <v>0</v>
      </c>
      <c r="X267" s="482">
        <v>0</v>
      </c>
      <c r="Y267" s="490">
        <v>22.2</v>
      </c>
      <c r="Z267" s="490" t="s">
        <v>418</v>
      </c>
      <c r="AA267" s="482">
        <v>0</v>
      </c>
      <c r="AB267" s="490">
        <v>0</v>
      </c>
      <c r="AC267" s="482">
        <v>0</v>
      </c>
      <c r="AD267" s="490">
        <v>0</v>
      </c>
      <c r="AE267" s="482">
        <v>0</v>
      </c>
      <c r="AF267" s="491">
        <v>0</v>
      </c>
    </row>
    <row r="268" spans="1:32" ht="15" customHeight="1" x14ac:dyDescent="0.2">
      <c r="A268" s="463" t="s">
        <v>82</v>
      </c>
      <c r="B268" s="482">
        <v>0</v>
      </c>
      <c r="C268" s="482">
        <v>0</v>
      </c>
      <c r="D268" s="482">
        <v>0</v>
      </c>
      <c r="E268" s="482">
        <v>0</v>
      </c>
      <c r="F268" s="482">
        <v>0</v>
      </c>
      <c r="G268" s="482">
        <v>0</v>
      </c>
      <c r="H268" s="482">
        <v>0</v>
      </c>
      <c r="I268" s="482" t="s">
        <v>20</v>
      </c>
      <c r="J268" s="479" t="s">
        <v>82</v>
      </c>
      <c r="K268" s="489">
        <v>0</v>
      </c>
      <c r="L268" s="482">
        <v>0</v>
      </c>
      <c r="M268" s="482">
        <v>0</v>
      </c>
      <c r="N268" s="482">
        <v>0</v>
      </c>
      <c r="O268" s="482">
        <v>0</v>
      </c>
      <c r="P268" s="482">
        <v>0</v>
      </c>
      <c r="Q268" s="482">
        <v>0</v>
      </c>
      <c r="R268" s="482">
        <v>0</v>
      </c>
      <c r="S268" s="482">
        <v>0</v>
      </c>
      <c r="T268" s="482">
        <v>0</v>
      </c>
      <c r="U268" s="482">
        <v>0</v>
      </c>
      <c r="V268" s="482">
        <v>0</v>
      </c>
      <c r="W268" s="482">
        <v>0</v>
      </c>
      <c r="X268" s="482">
        <v>0</v>
      </c>
      <c r="Y268" s="490" t="s">
        <v>418</v>
      </c>
      <c r="Z268" s="490" t="s">
        <v>418</v>
      </c>
      <c r="AA268" s="482">
        <v>0</v>
      </c>
      <c r="AB268" s="490">
        <v>0</v>
      </c>
      <c r="AC268" s="482">
        <v>0</v>
      </c>
      <c r="AD268" s="490">
        <v>0</v>
      </c>
      <c r="AE268" s="482">
        <v>0</v>
      </c>
      <c r="AF268" s="491">
        <v>0</v>
      </c>
    </row>
    <row r="269" spans="1:32" ht="15" customHeight="1" x14ac:dyDescent="0.2">
      <c r="A269" s="463" t="s">
        <v>47</v>
      </c>
      <c r="B269" s="482">
        <v>0</v>
      </c>
      <c r="C269" s="482">
        <v>0</v>
      </c>
      <c r="D269" s="482">
        <v>0</v>
      </c>
      <c r="E269" s="482">
        <v>0</v>
      </c>
      <c r="F269" s="482">
        <v>0</v>
      </c>
      <c r="G269" s="482">
        <v>0</v>
      </c>
      <c r="H269" s="482">
        <v>0</v>
      </c>
      <c r="I269" s="482" t="s">
        <v>20</v>
      </c>
      <c r="J269" s="479" t="s">
        <v>47</v>
      </c>
      <c r="K269" s="489">
        <v>0</v>
      </c>
      <c r="L269" s="482">
        <v>0</v>
      </c>
      <c r="M269" s="482">
        <v>0</v>
      </c>
      <c r="N269" s="482">
        <v>0</v>
      </c>
      <c r="O269" s="482">
        <v>0</v>
      </c>
      <c r="P269" s="482">
        <v>0</v>
      </c>
      <c r="Q269" s="482">
        <v>0</v>
      </c>
      <c r="R269" s="482">
        <v>0</v>
      </c>
      <c r="S269" s="482">
        <v>0</v>
      </c>
      <c r="T269" s="482">
        <v>0</v>
      </c>
      <c r="U269" s="482">
        <v>0</v>
      </c>
      <c r="V269" s="482">
        <v>0</v>
      </c>
      <c r="W269" s="482">
        <v>0</v>
      </c>
      <c r="X269" s="482">
        <v>0</v>
      </c>
      <c r="Y269" s="490" t="s">
        <v>418</v>
      </c>
      <c r="Z269" s="490" t="s">
        <v>418</v>
      </c>
      <c r="AA269" s="482">
        <v>0</v>
      </c>
      <c r="AB269" s="490">
        <v>0</v>
      </c>
      <c r="AC269" s="482">
        <v>0</v>
      </c>
      <c r="AD269" s="490">
        <v>0</v>
      </c>
      <c r="AE269" s="482">
        <v>0</v>
      </c>
      <c r="AF269" s="491">
        <v>0</v>
      </c>
    </row>
    <row r="270" spans="1:32" ht="15" customHeight="1" x14ac:dyDescent="0.2">
      <c r="A270" s="463" t="s">
        <v>83</v>
      </c>
      <c r="B270" s="482">
        <v>1</v>
      </c>
      <c r="C270" s="482">
        <v>0</v>
      </c>
      <c r="D270" s="482">
        <v>1</v>
      </c>
      <c r="E270" s="482">
        <v>0</v>
      </c>
      <c r="F270" s="482">
        <v>0</v>
      </c>
      <c r="G270" s="482">
        <v>0</v>
      </c>
      <c r="H270" s="482">
        <v>0</v>
      </c>
      <c r="I270" s="482" t="s">
        <v>20</v>
      </c>
      <c r="J270" s="479" t="s">
        <v>83</v>
      </c>
      <c r="K270" s="489">
        <v>0</v>
      </c>
      <c r="L270" s="482">
        <v>1</v>
      </c>
      <c r="M270" s="482">
        <v>0</v>
      </c>
      <c r="N270" s="482">
        <v>0</v>
      </c>
      <c r="O270" s="482">
        <v>0</v>
      </c>
      <c r="P270" s="482">
        <v>0</v>
      </c>
      <c r="Q270" s="482">
        <v>0</v>
      </c>
      <c r="R270" s="482">
        <v>0</v>
      </c>
      <c r="S270" s="482">
        <v>0</v>
      </c>
      <c r="T270" s="482">
        <v>0</v>
      </c>
      <c r="U270" s="482">
        <v>0</v>
      </c>
      <c r="V270" s="482">
        <v>0</v>
      </c>
      <c r="W270" s="482">
        <v>0</v>
      </c>
      <c r="X270" s="482">
        <v>0</v>
      </c>
      <c r="Y270" s="490">
        <v>12.6</v>
      </c>
      <c r="Z270" s="490" t="s">
        <v>418</v>
      </c>
      <c r="AA270" s="482">
        <v>0</v>
      </c>
      <c r="AB270" s="490">
        <v>0</v>
      </c>
      <c r="AC270" s="482">
        <v>0</v>
      </c>
      <c r="AD270" s="490">
        <v>0</v>
      </c>
      <c r="AE270" s="482">
        <v>0</v>
      </c>
      <c r="AF270" s="491">
        <v>0</v>
      </c>
    </row>
    <row r="271" spans="1:32" ht="15" customHeight="1" x14ac:dyDescent="0.2">
      <c r="A271" s="463" t="s">
        <v>84</v>
      </c>
      <c r="B271" s="482">
        <v>0</v>
      </c>
      <c r="C271" s="482">
        <v>0</v>
      </c>
      <c r="D271" s="482">
        <v>0</v>
      </c>
      <c r="E271" s="482">
        <v>0</v>
      </c>
      <c r="F271" s="482">
        <v>0</v>
      </c>
      <c r="G271" s="482">
        <v>0</v>
      </c>
      <c r="H271" s="482">
        <v>0</v>
      </c>
      <c r="I271" s="482" t="s">
        <v>20</v>
      </c>
      <c r="J271" s="479" t="s">
        <v>84</v>
      </c>
      <c r="K271" s="489">
        <v>0</v>
      </c>
      <c r="L271" s="482">
        <v>0</v>
      </c>
      <c r="M271" s="482">
        <v>0</v>
      </c>
      <c r="N271" s="482">
        <v>0</v>
      </c>
      <c r="O271" s="482">
        <v>0</v>
      </c>
      <c r="P271" s="482">
        <v>0</v>
      </c>
      <c r="Q271" s="482">
        <v>0</v>
      </c>
      <c r="R271" s="482">
        <v>0</v>
      </c>
      <c r="S271" s="482">
        <v>0</v>
      </c>
      <c r="T271" s="482">
        <v>0</v>
      </c>
      <c r="U271" s="482">
        <v>0</v>
      </c>
      <c r="V271" s="482">
        <v>0</v>
      </c>
      <c r="W271" s="482">
        <v>0</v>
      </c>
      <c r="X271" s="482">
        <v>0</v>
      </c>
      <c r="Y271" s="490" t="s">
        <v>418</v>
      </c>
      <c r="Z271" s="490" t="s">
        <v>418</v>
      </c>
      <c r="AA271" s="482">
        <v>0</v>
      </c>
      <c r="AB271" s="490">
        <v>0</v>
      </c>
      <c r="AC271" s="482">
        <v>0</v>
      </c>
      <c r="AD271" s="490">
        <v>0</v>
      </c>
      <c r="AE271" s="482">
        <v>0</v>
      </c>
      <c r="AF271" s="491">
        <v>0</v>
      </c>
    </row>
    <row r="272" spans="1:32" ht="15" customHeight="1" x14ac:dyDescent="0.2">
      <c r="A272" s="463" t="s">
        <v>85</v>
      </c>
      <c r="B272" s="482">
        <v>5</v>
      </c>
      <c r="C272" s="482">
        <v>0</v>
      </c>
      <c r="D272" s="482">
        <v>4</v>
      </c>
      <c r="E272" s="482">
        <v>1</v>
      </c>
      <c r="F272" s="482">
        <v>0</v>
      </c>
      <c r="G272" s="482">
        <v>0</v>
      </c>
      <c r="H272" s="482">
        <v>0</v>
      </c>
      <c r="I272" s="482" t="s">
        <v>20</v>
      </c>
      <c r="J272" s="479" t="s">
        <v>85</v>
      </c>
      <c r="K272" s="489">
        <v>1</v>
      </c>
      <c r="L272" s="482">
        <v>2</v>
      </c>
      <c r="M272" s="482">
        <v>2</v>
      </c>
      <c r="N272" s="482">
        <v>0</v>
      </c>
      <c r="O272" s="482">
        <v>0</v>
      </c>
      <c r="P272" s="482">
        <v>0</v>
      </c>
      <c r="Q272" s="482">
        <v>0</v>
      </c>
      <c r="R272" s="482">
        <v>0</v>
      </c>
      <c r="S272" s="482">
        <v>0</v>
      </c>
      <c r="T272" s="482">
        <v>0</v>
      </c>
      <c r="U272" s="482">
        <v>0</v>
      </c>
      <c r="V272" s="482">
        <v>0</v>
      </c>
      <c r="W272" s="482">
        <v>0</v>
      </c>
      <c r="X272" s="482">
        <v>0</v>
      </c>
      <c r="Y272" s="490">
        <v>13.6</v>
      </c>
      <c r="Z272" s="490" t="s">
        <v>418</v>
      </c>
      <c r="AA272" s="482">
        <v>0</v>
      </c>
      <c r="AB272" s="490">
        <v>0</v>
      </c>
      <c r="AC272" s="482">
        <v>0</v>
      </c>
      <c r="AD272" s="490">
        <v>0</v>
      </c>
      <c r="AE272" s="482">
        <v>0</v>
      </c>
      <c r="AF272" s="491">
        <v>0</v>
      </c>
    </row>
    <row r="273" spans="1:32" ht="15" customHeight="1" x14ac:dyDescent="0.2">
      <c r="A273" s="463" t="s">
        <v>49</v>
      </c>
      <c r="B273" s="482">
        <v>1</v>
      </c>
      <c r="C273" s="482">
        <v>0</v>
      </c>
      <c r="D273" s="482">
        <v>1</v>
      </c>
      <c r="E273" s="482">
        <v>0</v>
      </c>
      <c r="F273" s="482">
        <v>0</v>
      </c>
      <c r="G273" s="482">
        <v>0</v>
      </c>
      <c r="H273" s="482">
        <v>0</v>
      </c>
      <c r="I273" s="482" t="s">
        <v>20</v>
      </c>
      <c r="J273" s="479" t="s">
        <v>49</v>
      </c>
      <c r="K273" s="489">
        <v>0</v>
      </c>
      <c r="L273" s="482">
        <v>1</v>
      </c>
      <c r="M273" s="482">
        <v>0</v>
      </c>
      <c r="N273" s="482">
        <v>0</v>
      </c>
      <c r="O273" s="482">
        <v>0</v>
      </c>
      <c r="P273" s="482">
        <v>0</v>
      </c>
      <c r="Q273" s="482">
        <v>0</v>
      </c>
      <c r="R273" s="482">
        <v>0</v>
      </c>
      <c r="S273" s="482">
        <v>0</v>
      </c>
      <c r="T273" s="482">
        <v>0</v>
      </c>
      <c r="U273" s="482">
        <v>0</v>
      </c>
      <c r="V273" s="482">
        <v>0</v>
      </c>
      <c r="W273" s="482">
        <v>0</v>
      </c>
      <c r="X273" s="482">
        <v>0</v>
      </c>
      <c r="Y273" s="490">
        <v>11.2</v>
      </c>
      <c r="Z273" s="490" t="s">
        <v>418</v>
      </c>
      <c r="AA273" s="482">
        <v>0</v>
      </c>
      <c r="AB273" s="490">
        <v>0</v>
      </c>
      <c r="AC273" s="482">
        <v>0</v>
      </c>
      <c r="AD273" s="490">
        <v>0</v>
      </c>
      <c r="AE273" s="482">
        <v>0</v>
      </c>
      <c r="AF273" s="491">
        <v>0</v>
      </c>
    </row>
    <row r="274" spans="1:32" ht="15" customHeight="1" x14ac:dyDescent="0.2">
      <c r="A274" s="463" t="s">
        <v>86</v>
      </c>
      <c r="B274" s="482">
        <v>2</v>
      </c>
      <c r="C274" s="482">
        <v>0</v>
      </c>
      <c r="D274" s="482">
        <v>2</v>
      </c>
      <c r="E274" s="482">
        <v>0</v>
      </c>
      <c r="F274" s="482">
        <v>0</v>
      </c>
      <c r="G274" s="482">
        <v>0</v>
      </c>
      <c r="H274" s="482">
        <v>0</v>
      </c>
      <c r="I274" s="482" t="s">
        <v>20</v>
      </c>
      <c r="J274" s="479" t="s">
        <v>86</v>
      </c>
      <c r="K274" s="489">
        <v>0</v>
      </c>
      <c r="L274" s="482">
        <v>0</v>
      </c>
      <c r="M274" s="482">
        <v>2</v>
      </c>
      <c r="N274" s="482">
        <v>0</v>
      </c>
      <c r="O274" s="482">
        <v>0</v>
      </c>
      <c r="P274" s="482">
        <v>0</v>
      </c>
      <c r="Q274" s="482">
        <v>0</v>
      </c>
      <c r="R274" s="482">
        <v>0</v>
      </c>
      <c r="S274" s="482">
        <v>0</v>
      </c>
      <c r="T274" s="482">
        <v>0</v>
      </c>
      <c r="U274" s="482">
        <v>0</v>
      </c>
      <c r="V274" s="482">
        <v>0</v>
      </c>
      <c r="W274" s="482">
        <v>0</v>
      </c>
      <c r="X274" s="482">
        <v>0</v>
      </c>
      <c r="Y274" s="490">
        <v>15.3</v>
      </c>
      <c r="Z274" s="490" t="s">
        <v>418</v>
      </c>
      <c r="AA274" s="482">
        <v>0</v>
      </c>
      <c r="AB274" s="490">
        <v>0</v>
      </c>
      <c r="AC274" s="482">
        <v>0</v>
      </c>
      <c r="AD274" s="490">
        <v>0</v>
      </c>
      <c r="AE274" s="482">
        <v>0</v>
      </c>
      <c r="AF274" s="491">
        <v>0</v>
      </c>
    </row>
    <row r="275" spans="1:32" ht="15" customHeight="1" x14ac:dyDescent="0.2">
      <c r="A275" s="463" t="s">
        <v>87</v>
      </c>
      <c r="B275" s="482">
        <v>1</v>
      </c>
      <c r="C275" s="482">
        <v>0</v>
      </c>
      <c r="D275" s="482">
        <v>1</v>
      </c>
      <c r="E275" s="482">
        <v>0</v>
      </c>
      <c r="F275" s="482">
        <v>0</v>
      </c>
      <c r="G275" s="482">
        <v>0</v>
      </c>
      <c r="H275" s="482">
        <v>0</v>
      </c>
      <c r="I275" s="482" t="s">
        <v>20</v>
      </c>
      <c r="J275" s="479" t="s">
        <v>87</v>
      </c>
      <c r="K275" s="489">
        <v>0</v>
      </c>
      <c r="L275" s="482">
        <v>1</v>
      </c>
      <c r="M275" s="482">
        <v>0</v>
      </c>
      <c r="N275" s="482">
        <v>0</v>
      </c>
      <c r="O275" s="482">
        <v>0</v>
      </c>
      <c r="P275" s="482">
        <v>0</v>
      </c>
      <c r="Q275" s="482">
        <v>0</v>
      </c>
      <c r="R275" s="482">
        <v>0</v>
      </c>
      <c r="S275" s="482">
        <v>0</v>
      </c>
      <c r="T275" s="482">
        <v>0</v>
      </c>
      <c r="U275" s="482">
        <v>0</v>
      </c>
      <c r="V275" s="482">
        <v>0</v>
      </c>
      <c r="W275" s="482">
        <v>0</v>
      </c>
      <c r="X275" s="482">
        <v>0</v>
      </c>
      <c r="Y275" s="490">
        <v>12.8</v>
      </c>
      <c r="Z275" s="490" t="s">
        <v>418</v>
      </c>
      <c r="AA275" s="482">
        <v>0</v>
      </c>
      <c r="AB275" s="490">
        <v>0</v>
      </c>
      <c r="AC275" s="482">
        <v>0</v>
      </c>
      <c r="AD275" s="490">
        <v>0</v>
      </c>
      <c r="AE275" s="482">
        <v>0</v>
      </c>
      <c r="AF275" s="491">
        <v>0</v>
      </c>
    </row>
    <row r="276" spans="1:32" ht="15" customHeight="1" x14ac:dyDescent="0.2">
      <c r="A276" s="463" t="s">
        <v>88</v>
      </c>
      <c r="B276" s="482">
        <v>1</v>
      </c>
      <c r="C276" s="482">
        <v>0</v>
      </c>
      <c r="D276" s="482">
        <v>1</v>
      </c>
      <c r="E276" s="482">
        <v>0</v>
      </c>
      <c r="F276" s="482">
        <v>0</v>
      </c>
      <c r="G276" s="482">
        <v>0</v>
      </c>
      <c r="H276" s="482">
        <v>0</v>
      </c>
      <c r="I276" s="482" t="s">
        <v>20</v>
      </c>
      <c r="J276" s="479" t="s">
        <v>88</v>
      </c>
      <c r="K276" s="489">
        <v>0</v>
      </c>
      <c r="L276" s="482">
        <v>0</v>
      </c>
      <c r="M276" s="482">
        <v>0</v>
      </c>
      <c r="N276" s="482">
        <v>1</v>
      </c>
      <c r="O276" s="482">
        <v>0</v>
      </c>
      <c r="P276" s="482">
        <v>0</v>
      </c>
      <c r="Q276" s="482">
        <v>0</v>
      </c>
      <c r="R276" s="482">
        <v>0</v>
      </c>
      <c r="S276" s="482">
        <v>0</v>
      </c>
      <c r="T276" s="482">
        <v>0</v>
      </c>
      <c r="U276" s="482">
        <v>0</v>
      </c>
      <c r="V276" s="482">
        <v>0</v>
      </c>
      <c r="W276" s="482">
        <v>0</v>
      </c>
      <c r="X276" s="482">
        <v>0</v>
      </c>
      <c r="Y276" s="490">
        <v>24.7</v>
      </c>
      <c r="Z276" s="490" t="s">
        <v>418</v>
      </c>
      <c r="AA276" s="482">
        <v>0</v>
      </c>
      <c r="AB276" s="490">
        <v>0</v>
      </c>
      <c r="AC276" s="482">
        <v>0</v>
      </c>
      <c r="AD276" s="490">
        <v>0</v>
      </c>
      <c r="AE276" s="482">
        <v>0</v>
      </c>
      <c r="AF276" s="491">
        <v>0</v>
      </c>
    </row>
    <row r="277" spans="1:32" ht="15" customHeight="1" x14ac:dyDescent="0.2">
      <c r="A277" s="463" t="s">
        <v>50</v>
      </c>
      <c r="B277" s="482">
        <v>0</v>
      </c>
      <c r="C277" s="482">
        <v>0</v>
      </c>
      <c r="D277" s="482">
        <v>0</v>
      </c>
      <c r="E277" s="482">
        <v>0</v>
      </c>
      <c r="F277" s="482">
        <v>0</v>
      </c>
      <c r="G277" s="482">
        <v>0</v>
      </c>
      <c r="H277" s="482">
        <v>0</v>
      </c>
      <c r="I277" s="482" t="s">
        <v>20</v>
      </c>
      <c r="J277" s="479" t="s">
        <v>50</v>
      </c>
      <c r="K277" s="489">
        <v>0</v>
      </c>
      <c r="L277" s="482">
        <v>0</v>
      </c>
      <c r="M277" s="482">
        <v>0</v>
      </c>
      <c r="N277" s="482">
        <v>0</v>
      </c>
      <c r="O277" s="482">
        <v>0</v>
      </c>
      <c r="P277" s="482">
        <v>0</v>
      </c>
      <c r="Q277" s="482">
        <v>0</v>
      </c>
      <c r="R277" s="482">
        <v>0</v>
      </c>
      <c r="S277" s="482">
        <v>0</v>
      </c>
      <c r="T277" s="482">
        <v>0</v>
      </c>
      <c r="U277" s="482">
        <v>0</v>
      </c>
      <c r="V277" s="482">
        <v>0</v>
      </c>
      <c r="W277" s="482">
        <v>0</v>
      </c>
      <c r="X277" s="482">
        <v>0</v>
      </c>
      <c r="Y277" s="490" t="s">
        <v>418</v>
      </c>
      <c r="Z277" s="490" t="s">
        <v>418</v>
      </c>
      <c r="AA277" s="482">
        <v>0</v>
      </c>
      <c r="AB277" s="490">
        <v>0</v>
      </c>
      <c r="AC277" s="482">
        <v>0</v>
      </c>
      <c r="AD277" s="490">
        <v>0</v>
      </c>
      <c r="AE277" s="482">
        <v>0</v>
      </c>
      <c r="AF277" s="491">
        <v>0</v>
      </c>
    </row>
    <row r="278" spans="1:32" ht="15" customHeight="1" x14ac:dyDescent="0.2">
      <c r="A278" s="463" t="s">
        <v>89</v>
      </c>
      <c r="B278" s="482">
        <v>4</v>
      </c>
      <c r="C278" s="482">
        <v>1</v>
      </c>
      <c r="D278" s="482">
        <v>3</v>
      </c>
      <c r="E278" s="482">
        <v>0</v>
      </c>
      <c r="F278" s="482">
        <v>0</v>
      </c>
      <c r="G278" s="482">
        <v>0</v>
      </c>
      <c r="H278" s="482">
        <v>0</v>
      </c>
      <c r="I278" s="482" t="s">
        <v>20</v>
      </c>
      <c r="J278" s="479" t="s">
        <v>89</v>
      </c>
      <c r="K278" s="489">
        <v>0</v>
      </c>
      <c r="L278" s="482">
        <v>3</v>
      </c>
      <c r="M278" s="482">
        <v>1</v>
      </c>
      <c r="N278" s="482">
        <v>0</v>
      </c>
      <c r="O278" s="482">
        <v>0</v>
      </c>
      <c r="P278" s="482">
        <v>0</v>
      </c>
      <c r="Q278" s="482">
        <v>0</v>
      </c>
      <c r="R278" s="482">
        <v>0</v>
      </c>
      <c r="S278" s="482">
        <v>0</v>
      </c>
      <c r="T278" s="482">
        <v>0</v>
      </c>
      <c r="U278" s="482">
        <v>0</v>
      </c>
      <c r="V278" s="482">
        <v>0</v>
      </c>
      <c r="W278" s="482">
        <v>0</v>
      </c>
      <c r="X278" s="482">
        <v>0</v>
      </c>
      <c r="Y278" s="490">
        <v>15.1</v>
      </c>
      <c r="Z278" s="490" t="s">
        <v>418</v>
      </c>
      <c r="AA278" s="482">
        <v>0</v>
      </c>
      <c r="AB278" s="490">
        <v>0</v>
      </c>
      <c r="AC278" s="482">
        <v>0</v>
      </c>
      <c r="AD278" s="490">
        <v>0</v>
      </c>
      <c r="AE278" s="482">
        <v>0</v>
      </c>
      <c r="AF278" s="491">
        <v>0</v>
      </c>
    </row>
    <row r="279" spans="1:32" ht="15" customHeight="1" x14ac:dyDescent="0.2">
      <c r="A279" s="463" t="s">
        <v>90</v>
      </c>
      <c r="B279" s="482">
        <v>1</v>
      </c>
      <c r="C279" s="482">
        <v>0</v>
      </c>
      <c r="D279" s="482">
        <v>1</v>
      </c>
      <c r="E279" s="482">
        <v>0</v>
      </c>
      <c r="F279" s="482">
        <v>0</v>
      </c>
      <c r="G279" s="482">
        <v>0</v>
      </c>
      <c r="H279" s="482">
        <v>0</v>
      </c>
      <c r="I279" s="482" t="s">
        <v>20</v>
      </c>
      <c r="J279" s="479" t="s">
        <v>90</v>
      </c>
      <c r="K279" s="489">
        <v>0</v>
      </c>
      <c r="L279" s="482">
        <v>0</v>
      </c>
      <c r="M279" s="482">
        <v>1</v>
      </c>
      <c r="N279" s="482">
        <v>0</v>
      </c>
      <c r="O279" s="482">
        <v>0</v>
      </c>
      <c r="P279" s="482">
        <v>0</v>
      </c>
      <c r="Q279" s="482">
        <v>0</v>
      </c>
      <c r="R279" s="482">
        <v>0</v>
      </c>
      <c r="S279" s="482">
        <v>0</v>
      </c>
      <c r="T279" s="482">
        <v>0</v>
      </c>
      <c r="U279" s="482">
        <v>0</v>
      </c>
      <c r="V279" s="482">
        <v>0</v>
      </c>
      <c r="W279" s="482">
        <v>0</v>
      </c>
      <c r="X279" s="482">
        <v>0</v>
      </c>
      <c r="Y279" s="490">
        <v>19.3</v>
      </c>
      <c r="Z279" s="490" t="s">
        <v>418</v>
      </c>
      <c r="AA279" s="482">
        <v>0</v>
      </c>
      <c r="AB279" s="490">
        <v>0</v>
      </c>
      <c r="AC279" s="482">
        <v>0</v>
      </c>
      <c r="AD279" s="490">
        <v>0</v>
      </c>
      <c r="AE279" s="482">
        <v>0</v>
      </c>
      <c r="AF279" s="491">
        <v>0</v>
      </c>
    </row>
    <row r="280" spans="1:32" ht="15" customHeight="1" x14ac:dyDescent="0.2">
      <c r="A280" s="463" t="s">
        <v>91</v>
      </c>
      <c r="B280" s="482">
        <v>2</v>
      </c>
      <c r="C280" s="482">
        <v>0</v>
      </c>
      <c r="D280" s="482">
        <v>2</v>
      </c>
      <c r="E280" s="482">
        <v>0</v>
      </c>
      <c r="F280" s="482">
        <v>0</v>
      </c>
      <c r="G280" s="482">
        <v>0</v>
      </c>
      <c r="H280" s="482">
        <v>0</v>
      </c>
      <c r="I280" s="482" t="s">
        <v>20</v>
      </c>
      <c r="J280" s="479" t="s">
        <v>91</v>
      </c>
      <c r="K280" s="489">
        <v>0</v>
      </c>
      <c r="L280" s="482">
        <v>1</v>
      </c>
      <c r="M280" s="482">
        <v>0</v>
      </c>
      <c r="N280" s="482">
        <v>1</v>
      </c>
      <c r="O280" s="482">
        <v>0</v>
      </c>
      <c r="P280" s="482">
        <v>0</v>
      </c>
      <c r="Q280" s="482">
        <v>0</v>
      </c>
      <c r="R280" s="482">
        <v>0</v>
      </c>
      <c r="S280" s="482">
        <v>0</v>
      </c>
      <c r="T280" s="482">
        <v>0</v>
      </c>
      <c r="U280" s="482">
        <v>0</v>
      </c>
      <c r="V280" s="482">
        <v>0</v>
      </c>
      <c r="W280" s="482">
        <v>0</v>
      </c>
      <c r="X280" s="482">
        <v>0</v>
      </c>
      <c r="Y280" s="490">
        <v>17.5</v>
      </c>
      <c r="Z280" s="490" t="s">
        <v>418</v>
      </c>
      <c r="AA280" s="482">
        <v>0</v>
      </c>
      <c r="AB280" s="490">
        <v>0</v>
      </c>
      <c r="AC280" s="482">
        <v>0</v>
      </c>
      <c r="AD280" s="490">
        <v>0</v>
      </c>
      <c r="AE280" s="482">
        <v>0</v>
      </c>
      <c r="AF280" s="491">
        <v>0</v>
      </c>
    </row>
    <row r="281" spans="1:32" ht="15" customHeight="1" x14ac:dyDescent="0.2">
      <c r="A281" s="463" t="s">
        <v>52</v>
      </c>
      <c r="B281" s="482">
        <v>1</v>
      </c>
      <c r="C281" s="482">
        <v>0</v>
      </c>
      <c r="D281" s="482">
        <v>1</v>
      </c>
      <c r="E281" s="482">
        <v>0</v>
      </c>
      <c r="F281" s="482">
        <v>0</v>
      </c>
      <c r="G281" s="482">
        <v>0</v>
      </c>
      <c r="H281" s="482">
        <v>0</v>
      </c>
      <c r="I281" s="482" t="s">
        <v>20</v>
      </c>
      <c r="J281" s="479" t="s">
        <v>52</v>
      </c>
      <c r="K281" s="489">
        <v>0</v>
      </c>
      <c r="L281" s="482">
        <v>0</v>
      </c>
      <c r="M281" s="482">
        <v>1</v>
      </c>
      <c r="N281" s="482">
        <v>0</v>
      </c>
      <c r="O281" s="482">
        <v>0</v>
      </c>
      <c r="P281" s="482">
        <v>0</v>
      </c>
      <c r="Q281" s="482">
        <v>0</v>
      </c>
      <c r="R281" s="482">
        <v>0</v>
      </c>
      <c r="S281" s="482">
        <v>0</v>
      </c>
      <c r="T281" s="482">
        <v>0</v>
      </c>
      <c r="U281" s="482">
        <v>0</v>
      </c>
      <c r="V281" s="482">
        <v>0</v>
      </c>
      <c r="W281" s="482">
        <v>0</v>
      </c>
      <c r="X281" s="482">
        <v>0</v>
      </c>
      <c r="Y281" s="490">
        <v>19</v>
      </c>
      <c r="Z281" s="490" t="s">
        <v>418</v>
      </c>
      <c r="AA281" s="482">
        <v>0</v>
      </c>
      <c r="AB281" s="490">
        <v>0</v>
      </c>
      <c r="AC281" s="482">
        <v>0</v>
      </c>
      <c r="AD281" s="490">
        <v>0</v>
      </c>
      <c r="AE281" s="482">
        <v>0</v>
      </c>
      <c r="AF281" s="491">
        <v>0</v>
      </c>
    </row>
    <row r="282" spans="1:32" ht="15" customHeight="1" x14ac:dyDescent="0.2">
      <c r="A282" s="463" t="s">
        <v>92</v>
      </c>
      <c r="B282" s="482">
        <v>1</v>
      </c>
      <c r="C282" s="482">
        <v>0</v>
      </c>
      <c r="D282" s="482">
        <v>0</v>
      </c>
      <c r="E282" s="482">
        <v>0</v>
      </c>
      <c r="F282" s="482">
        <v>1</v>
      </c>
      <c r="G282" s="482">
        <v>0</v>
      </c>
      <c r="H282" s="482">
        <v>0</v>
      </c>
      <c r="I282" s="482" t="s">
        <v>20</v>
      </c>
      <c r="J282" s="479" t="s">
        <v>92</v>
      </c>
      <c r="K282" s="489">
        <v>0</v>
      </c>
      <c r="L282" s="482">
        <v>0</v>
      </c>
      <c r="M282" s="482">
        <v>0</v>
      </c>
      <c r="N282" s="482">
        <v>1</v>
      </c>
      <c r="O282" s="482">
        <v>0</v>
      </c>
      <c r="P282" s="482">
        <v>0</v>
      </c>
      <c r="Q282" s="482">
        <v>0</v>
      </c>
      <c r="R282" s="482">
        <v>0</v>
      </c>
      <c r="S282" s="482">
        <v>0</v>
      </c>
      <c r="T282" s="482">
        <v>0</v>
      </c>
      <c r="U282" s="482">
        <v>0</v>
      </c>
      <c r="V282" s="482">
        <v>0</v>
      </c>
      <c r="W282" s="482">
        <v>0</v>
      </c>
      <c r="X282" s="482">
        <v>0</v>
      </c>
      <c r="Y282" s="490">
        <v>20.399999999999999</v>
      </c>
      <c r="Z282" s="490" t="s">
        <v>418</v>
      </c>
      <c r="AA282" s="482">
        <v>0</v>
      </c>
      <c r="AB282" s="490">
        <v>0</v>
      </c>
      <c r="AC282" s="482">
        <v>0</v>
      </c>
      <c r="AD282" s="490">
        <v>0</v>
      </c>
      <c r="AE282" s="482">
        <v>0</v>
      </c>
      <c r="AF282" s="491">
        <v>0</v>
      </c>
    </row>
    <row r="283" spans="1:32" ht="15" customHeight="1" x14ac:dyDescent="0.2">
      <c r="A283" s="463" t="s">
        <v>93</v>
      </c>
      <c r="B283" s="482">
        <v>3</v>
      </c>
      <c r="C283" s="482">
        <v>0</v>
      </c>
      <c r="D283" s="482">
        <v>3</v>
      </c>
      <c r="E283" s="482">
        <v>0</v>
      </c>
      <c r="F283" s="482">
        <v>0</v>
      </c>
      <c r="G283" s="482">
        <v>0</v>
      </c>
      <c r="H283" s="482">
        <v>0</v>
      </c>
      <c r="I283" s="482" t="s">
        <v>20</v>
      </c>
      <c r="J283" s="479" t="s">
        <v>93</v>
      </c>
      <c r="K283" s="489">
        <v>0</v>
      </c>
      <c r="L283" s="482">
        <v>1</v>
      </c>
      <c r="M283" s="482">
        <v>2</v>
      </c>
      <c r="N283" s="482">
        <v>0</v>
      </c>
      <c r="O283" s="482">
        <v>0</v>
      </c>
      <c r="P283" s="482">
        <v>0</v>
      </c>
      <c r="Q283" s="482">
        <v>0</v>
      </c>
      <c r="R283" s="482">
        <v>0</v>
      </c>
      <c r="S283" s="482">
        <v>0</v>
      </c>
      <c r="T283" s="482">
        <v>0</v>
      </c>
      <c r="U283" s="482">
        <v>0</v>
      </c>
      <c r="V283" s="482">
        <v>0</v>
      </c>
      <c r="W283" s="482">
        <v>0</v>
      </c>
      <c r="X283" s="482">
        <v>0</v>
      </c>
      <c r="Y283" s="490">
        <v>15.2</v>
      </c>
      <c r="Z283" s="490" t="s">
        <v>418</v>
      </c>
      <c r="AA283" s="482">
        <v>0</v>
      </c>
      <c r="AB283" s="490">
        <v>0</v>
      </c>
      <c r="AC283" s="482">
        <v>0</v>
      </c>
      <c r="AD283" s="490">
        <v>0</v>
      </c>
      <c r="AE283" s="482">
        <v>0</v>
      </c>
      <c r="AF283" s="491">
        <v>0</v>
      </c>
    </row>
    <row r="284" spans="1:32" ht="15" customHeight="1" x14ac:dyDescent="0.2">
      <c r="A284" s="463" t="s">
        <v>94</v>
      </c>
      <c r="B284" s="482">
        <v>0</v>
      </c>
      <c r="C284" s="482">
        <v>0</v>
      </c>
      <c r="D284" s="482">
        <v>0</v>
      </c>
      <c r="E284" s="482">
        <v>0</v>
      </c>
      <c r="F284" s="482">
        <v>0</v>
      </c>
      <c r="G284" s="482">
        <v>0</v>
      </c>
      <c r="H284" s="482">
        <v>0</v>
      </c>
      <c r="I284" s="482" t="s">
        <v>20</v>
      </c>
      <c r="J284" s="479" t="s">
        <v>94</v>
      </c>
      <c r="K284" s="489">
        <v>0</v>
      </c>
      <c r="L284" s="482">
        <v>0</v>
      </c>
      <c r="M284" s="482">
        <v>0</v>
      </c>
      <c r="N284" s="482">
        <v>0</v>
      </c>
      <c r="O284" s="482">
        <v>0</v>
      </c>
      <c r="P284" s="482">
        <v>0</v>
      </c>
      <c r="Q284" s="482">
        <v>0</v>
      </c>
      <c r="R284" s="482">
        <v>0</v>
      </c>
      <c r="S284" s="482">
        <v>0</v>
      </c>
      <c r="T284" s="482">
        <v>0</v>
      </c>
      <c r="U284" s="482">
        <v>0</v>
      </c>
      <c r="V284" s="482">
        <v>0</v>
      </c>
      <c r="W284" s="482">
        <v>0</v>
      </c>
      <c r="X284" s="482">
        <v>0</v>
      </c>
      <c r="Y284" s="490" t="s">
        <v>418</v>
      </c>
      <c r="Z284" s="490" t="s">
        <v>418</v>
      </c>
      <c r="AA284" s="482">
        <v>0</v>
      </c>
      <c r="AB284" s="490">
        <v>0</v>
      </c>
      <c r="AC284" s="482">
        <v>0</v>
      </c>
      <c r="AD284" s="490">
        <v>0</v>
      </c>
      <c r="AE284" s="482">
        <v>0</v>
      </c>
      <c r="AF284" s="491">
        <v>0</v>
      </c>
    </row>
    <row r="285" spans="1:32" ht="15" customHeight="1" x14ac:dyDescent="0.2">
      <c r="A285" s="463" t="s">
        <v>54</v>
      </c>
      <c r="B285" s="482">
        <v>0</v>
      </c>
      <c r="C285" s="482">
        <v>0</v>
      </c>
      <c r="D285" s="482">
        <v>0</v>
      </c>
      <c r="E285" s="482">
        <v>0</v>
      </c>
      <c r="F285" s="482">
        <v>0</v>
      </c>
      <c r="G285" s="482">
        <v>0</v>
      </c>
      <c r="H285" s="482">
        <v>0</v>
      </c>
      <c r="I285" s="482" t="s">
        <v>20</v>
      </c>
      <c r="J285" s="479" t="s">
        <v>54</v>
      </c>
      <c r="K285" s="489">
        <v>0</v>
      </c>
      <c r="L285" s="482">
        <v>0</v>
      </c>
      <c r="M285" s="482">
        <v>0</v>
      </c>
      <c r="N285" s="482">
        <v>0</v>
      </c>
      <c r="O285" s="482">
        <v>0</v>
      </c>
      <c r="P285" s="482">
        <v>0</v>
      </c>
      <c r="Q285" s="482">
        <v>0</v>
      </c>
      <c r="R285" s="482">
        <v>0</v>
      </c>
      <c r="S285" s="482">
        <v>0</v>
      </c>
      <c r="T285" s="482">
        <v>0</v>
      </c>
      <c r="U285" s="482">
        <v>0</v>
      </c>
      <c r="V285" s="482">
        <v>0</v>
      </c>
      <c r="W285" s="482">
        <v>0</v>
      </c>
      <c r="X285" s="482">
        <v>0</v>
      </c>
      <c r="Y285" s="490" t="s">
        <v>418</v>
      </c>
      <c r="Z285" s="490" t="s">
        <v>418</v>
      </c>
      <c r="AA285" s="482">
        <v>0</v>
      </c>
      <c r="AB285" s="490">
        <v>0</v>
      </c>
      <c r="AC285" s="482">
        <v>0</v>
      </c>
      <c r="AD285" s="490">
        <v>0</v>
      </c>
      <c r="AE285" s="482">
        <v>0</v>
      </c>
      <c r="AF285" s="491">
        <v>0</v>
      </c>
    </row>
    <row r="286" spans="1:32" ht="15" customHeight="1" x14ac:dyDescent="0.2">
      <c r="A286" s="463" t="s">
        <v>95</v>
      </c>
      <c r="B286" s="482">
        <v>1</v>
      </c>
      <c r="C286" s="482">
        <v>0</v>
      </c>
      <c r="D286" s="482">
        <v>1</v>
      </c>
      <c r="E286" s="482">
        <v>0</v>
      </c>
      <c r="F286" s="482">
        <v>0</v>
      </c>
      <c r="G286" s="482">
        <v>0</v>
      </c>
      <c r="H286" s="482">
        <v>0</v>
      </c>
      <c r="I286" s="482" t="s">
        <v>20</v>
      </c>
      <c r="J286" s="479" t="s">
        <v>95</v>
      </c>
      <c r="K286" s="489">
        <v>0</v>
      </c>
      <c r="L286" s="482">
        <v>0</v>
      </c>
      <c r="M286" s="482">
        <v>1</v>
      </c>
      <c r="N286" s="482">
        <v>0</v>
      </c>
      <c r="O286" s="482">
        <v>0</v>
      </c>
      <c r="P286" s="482">
        <v>0</v>
      </c>
      <c r="Q286" s="482">
        <v>0</v>
      </c>
      <c r="R286" s="482">
        <v>0</v>
      </c>
      <c r="S286" s="482">
        <v>0</v>
      </c>
      <c r="T286" s="482">
        <v>0</v>
      </c>
      <c r="U286" s="482">
        <v>0</v>
      </c>
      <c r="V286" s="482">
        <v>0</v>
      </c>
      <c r="W286" s="482">
        <v>0</v>
      </c>
      <c r="X286" s="482">
        <v>0</v>
      </c>
      <c r="Y286" s="490">
        <v>17.5</v>
      </c>
      <c r="Z286" s="490" t="s">
        <v>418</v>
      </c>
      <c r="AA286" s="482">
        <v>0</v>
      </c>
      <c r="AB286" s="490">
        <v>0</v>
      </c>
      <c r="AC286" s="482">
        <v>0</v>
      </c>
      <c r="AD286" s="490">
        <v>0</v>
      </c>
      <c r="AE286" s="482">
        <v>0</v>
      </c>
      <c r="AF286" s="491">
        <v>0</v>
      </c>
    </row>
    <row r="287" spans="1:32" ht="15" customHeight="1" x14ac:dyDescent="0.2">
      <c r="A287" s="463" t="s">
        <v>96</v>
      </c>
      <c r="B287" s="482">
        <v>2</v>
      </c>
      <c r="C287" s="482">
        <v>0</v>
      </c>
      <c r="D287" s="482">
        <v>2</v>
      </c>
      <c r="E287" s="482">
        <v>0</v>
      </c>
      <c r="F287" s="482">
        <v>0</v>
      </c>
      <c r="G287" s="482">
        <v>0</v>
      </c>
      <c r="H287" s="482">
        <v>0</v>
      </c>
      <c r="I287" s="482" t="s">
        <v>20</v>
      </c>
      <c r="J287" s="479" t="s">
        <v>96</v>
      </c>
      <c r="K287" s="489">
        <v>0</v>
      </c>
      <c r="L287" s="482">
        <v>1</v>
      </c>
      <c r="M287" s="482">
        <v>1</v>
      </c>
      <c r="N287" s="482">
        <v>0</v>
      </c>
      <c r="O287" s="482">
        <v>0</v>
      </c>
      <c r="P287" s="482">
        <v>0</v>
      </c>
      <c r="Q287" s="482">
        <v>0</v>
      </c>
      <c r="R287" s="482">
        <v>0</v>
      </c>
      <c r="S287" s="482">
        <v>0</v>
      </c>
      <c r="T287" s="482">
        <v>0</v>
      </c>
      <c r="U287" s="482">
        <v>0</v>
      </c>
      <c r="V287" s="482">
        <v>0</v>
      </c>
      <c r="W287" s="482">
        <v>0</v>
      </c>
      <c r="X287" s="482">
        <v>0</v>
      </c>
      <c r="Y287" s="490">
        <v>16.3</v>
      </c>
      <c r="Z287" s="490" t="s">
        <v>418</v>
      </c>
      <c r="AA287" s="482">
        <v>0</v>
      </c>
      <c r="AB287" s="490">
        <v>0</v>
      </c>
      <c r="AC287" s="482">
        <v>0</v>
      </c>
      <c r="AD287" s="490">
        <v>0</v>
      </c>
      <c r="AE287" s="482">
        <v>0</v>
      </c>
      <c r="AF287" s="491">
        <v>0</v>
      </c>
    </row>
    <row r="288" spans="1:32" ht="15" customHeight="1" x14ac:dyDescent="0.2">
      <c r="A288" s="463" t="s">
        <v>97</v>
      </c>
      <c r="B288" s="482">
        <v>2</v>
      </c>
      <c r="C288" s="482">
        <v>0</v>
      </c>
      <c r="D288" s="482">
        <v>2</v>
      </c>
      <c r="E288" s="482">
        <v>0</v>
      </c>
      <c r="F288" s="482">
        <v>0</v>
      </c>
      <c r="G288" s="482">
        <v>0</v>
      </c>
      <c r="H288" s="482">
        <v>0</v>
      </c>
      <c r="I288" s="482" t="s">
        <v>20</v>
      </c>
      <c r="J288" s="479" t="s">
        <v>97</v>
      </c>
      <c r="K288" s="489">
        <v>0</v>
      </c>
      <c r="L288" s="482">
        <v>1</v>
      </c>
      <c r="M288" s="482">
        <v>1</v>
      </c>
      <c r="N288" s="482">
        <v>0</v>
      </c>
      <c r="O288" s="482">
        <v>0</v>
      </c>
      <c r="P288" s="482">
        <v>0</v>
      </c>
      <c r="Q288" s="482">
        <v>0</v>
      </c>
      <c r="R288" s="482">
        <v>0</v>
      </c>
      <c r="S288" s="482">
        <v>0</v>
      </c>
      <c r="T288" s="482">
        <v>0</v>
      </c>
      <c r="U288" s="482">
        <v>0</v>
      </c>
      <c r="V288" s="482">
        <v>0</v>
      </c>
      <c r="W288" s="482">
        <v>0</v>
      </c>
      <c r="X288" s="482">
        <v>0</v>
      </c>
      <c r="Y288" s="490">
        <v>16.899999999999999</v>
      </c>
      <c r="Z288" s="490" t="s">
        <v>418</v>
      </c>
      <c r="AA288" s="482">
        <v>0</v>
      </c>
      <c r="AB288" s="490">
        <v>0</v>
      </c>
      <c r="AC288" s="482">
        <v>0</v>
      </c>
      <c r="AD288" s="490">
        <v>0</v>
      </c>
      <c r="AE288" s="482">
        <v>0</v>
      </c>
      <c r="AF288" s="491">
        <v>0</v>
      </c>
    </row>
    <row r="289" spans="1:32" ht="15" customHeight="1" x14ac:dyDescent="0.2">
      <c r="A289" s="463" t="s">
        <v>56</v>
      </c>
      <c r="B289" s="482">
        <v>0</v>
      </c>
      <c r="C289" s="482">
        <v>0</v>
      </c>
      <c r="D289" s="482">
        <v>0</v>
      </c>
      <c r="E289" s="482">
        <v>0</v>
      </c>
      <c r="F289" s="482">
        <v>0</v>
      </c>
      <c r="G289" s="482">
        <v>0</v>
      </c>
      <c r="H289" s="482">
        <v>0</v>
      </c>
      <c r="I289" s="482" t="s">
        <v>20</v>
      </c>
      <c r="J289" s="479" t="s">
        <v>56</v>
      </c>
      <c r="K289" s="489">
        <v>0</v>
      </c>
      <c r="L289" s="482">
        <v>0</v>
      </c>
      <c r="M289" s="482">
        <v>0</v>
      </c>
      <c r="N289" s="482">
        <v>0</v>
      </c>
      <c r="O289" s="482">
        <v>0</v>
      </c>
      <c r="P289" s="482">
        <v>0</v>
      </c>
      <c r="Q289" s="482">
        <v>0</v>
      </c>
      <c r="R289" s="482">
        <v>0</v>
      </c>
      <c r="S289" s="482">
        <v>0</v>
      </c>
      <c r="T289" s="482">
        <v>0</v>
      </c>
      <c r="U289" s="482">
        <v>0</v>
      </c>
      <c r="V289" s="482">
        <v>0</v>
      </c>
      <c r="W289" s="482">
        <v>0</v>
      </c>
      <c r="X289" s="482">
        <v>0</v>
      </c>
      <c r="Y289" s="490" t="s">
        <v>418</v>
      </c>
      <c r="Z289" s="490" t="s">
        <v>418</v>
      </c>
      <c r="AA289" s="482">
        <v>0</v>
      </c>
      <c r="AB289" s="490">
        <v>0</v>
      </c>
      <c r="AC289" s="482">
        <v>0</v>
      </c>
      <c r="AD289" s="490">
        <v>0</v>
      </c>
      <c r="AE289" s="482">
        <v>0</v>
      </c>
      <c r="AF289" s="491">
        <v>0</v>
      </c>
    </row>
    <row r="290" spans="1:32" ht="15" customHeight="1" x14ac:dyDescent="0.2">
      <c r="A290" s="463" t="s">
        <v>98</v>
      </c>
      <c r="B290" s="482">
        <v>1</v>
      </c>
      <c r="C290" s="482">
        <v>0</v>
      </c>
      <c r="D290" s="482">
        <v>1</v>
      </c>
      <c r="E290" s="482">
        <v>0</v>
      </c>
      <c r="F290" s="482">
        <v>0</v>
      </c>
      <c r="G290" s="482">
        <v>0</v>
      </c>
      <c r="H290" s="482">
        <v>0</v>
      </c>
      <c r="I290" s="482" t="s">
        <v>20</v>
      </c>
      <c r="J290" s="479" t="s">
        <v>98</v>
      </c>
      <c r="K290" s="489">
        <v>0</v>
      </c>
      <c r="L290" s="482">
        <v>1</v>
      </c>
      <c r="M290" s="482">
        <v>0</v>
      </c>
      <c r="N290" s="482">
        <v>0</v>
      </c>
      <c r="O290" s="482">
        <v>0</v>
      </c>
      <c r="P290" s="482">
        <v>0</v>
      </c>
      <c r="Q290" s="482">
        <v>0</v>
      </c>
      <c r="R290" s="482">
        <v>0</v>
      </c>
      <c r="S290" s="482">
        <v>0</v>
      </c>
      <c r="T290" s="482">
        <v>0</v>
      </c>
      <c r="U290" s="482">
        <v>0</v>
      </c>
      <c r="V290" s="482">
        <v>0</v>
      </c>
      <c r="W290" s="482">
        <v>0</v>
      </c>
      <c r="X290" s="482">
        <v>0</v>
      </c>
      <c r="Y290" s="490">
        <v>14.1</v>
      </c>
      <c r="Z290" s="490" t="s">
        <v>418</v>
      </c>
      <c r="AA290" s="482">
        <v>0</v>
      </c>
      <c r="AB290" s="490">
        <v>0</v>
      </c>
      <c r="AC290" s="482">
        <v>0</v>
      </c>
      <c r="AD290" s="490">
        <v>0</v>
      </c>
      <c r="AE290" s="482">
        <v>0</v>
      </c>
      <c r="AF290" s="491">
        <v>0</v>
      </c>
    </row>
    <row r="291" spans="1:32" ht="15" customHeight="1" x14ac:dyDescent="0.2">
      <c r="A291" s="463" t="s">
        <v>99</v>
      </c>
      <c r="B291" s="482">
        <v>1</v>
      </c>
      <c r="C291" s="482">
        <v>0</v>
      </c>
      <c r="D291" s="482">
        <v>1</v>
      </c>
      <c r="E291" s="482">
        <v>0</v>
      </c>
      <c r="F291" s="482">
        <v>0</v>
      </c>
      <c r="G291" s="482">
        <v>0</v>
      </c>
      <c r="H291" s="482">
        <v>0</v>
      </c>
      <c r="I291" s="482" t="s">
        <v>20</v>
      </c>
      <c r="J291" s="479" t="s">
        <v>99</v>
      </c>
      <c r="K291" s="489">
        <v>0</v>
      </c>
      <c r="L291" s="482">
        <v>0</v>
      </c>
      <c r="M291" s="482">
        <v>1</v>
      </c>
      <c r="N291" s="482">
        <v>0</v>
      </c>
      <c r="O291" s="482">
        <v>0</v>
      </c>
      <c r="P291" s="482">
        <v>0</v>
      </c>
      <c r="Q291" s="482">
        <v>0</v>
      </c>
      <c r="R291" s="482">
        <v>0</v>
      </c>
      <c r="S291" s="482">
        <v>0</v>
      </c>
      <c r="T291" s="482">
        <v>0</v>
      </c>
      <c r="U291" s="482">
        <v>0</v>
      </c>
      <c r="V291" s="482">
        <v>0</v>
      </c>
      <c r="W291" s="482">
        <v>0</v>
      </c>
      <c r="X291" s="482">
        <v>0</v>
      </c>
      <c r="Y291" s="490">
        <v>17.399999999999999</v>
      </c>
      <c r="Z291" s="490" t="s">
        <v>418</v>
      </c>
      <c r="AA291" s="482">
        <v>0</v>
      </c>
      <c r="AB291" s="490">
        <v>0</v>
      </c>
      <c r="AC291" s="482">
        <v>0</v>
      </c>
      <c r="AD291" s="490">
        <v>0</v>
      </c>
      <c r="AE291" s="482">
        <v>0</v>
      </c>
      <c r="AF291" s="491">
        <v>0</v>
      </c>
    </row>
    <row r="292" spans="1:32" ht="15" customHeight="1" x14ac:dyDescent="0.2">
      <c r="A292" s="463" t="s">
        <v>100</v>
      </c>
      <c r="B292" s="482">
        <v>3</v>
      </c>
      <c r="C292" s="482">
        <v>0</v>
      </c>
      <c r="D292" s="482">
        <v>3</v>
      </c>
      <c r="E292" s="482">
        <v>0</v>
      </c>
      <c r="F292" s="482">
        <v>0</v>
      </c>
      <c r="G292" s="482">
        <v>0</v>
      </c>
      <c r="H292" s="482">
        <v>0</v>
      </c>
      <c r="I292" s="482" t="s">
        <v>20</v>
      </c>
      <c r="J292" s="479" t="s">
        <v>100</v>
      </c>
      <c r="K292" s="489">
        <v>0</v>
      </c>
      <c r="L292" s="482">
        <v>2</v>
      </c>
      <c r="M292" s="482">
        <v>0</v>
      </c>
      <c r="N292" s="482">
        <v>1</v>
      </c>
      <c r="O292" s="482">
        <v>0</v>
      </c>
      <c r="P292" s="482">
        <v>0</v>
      </c>
      <c r="Q292" s="482">
        <v>0</v>
      </c>
      <c r="R292" s="482">
        <v>0</v>
      </c>
      <c r="S292" s="482">
        <v>0</v>
      </c>
      <c r="T292" s="482">
        <v>0</v>
      </c>
      <c r="U292" s="482">
        <v>0</v>
      </c>
      <c r="V292" s="482">
        <v>0</v>
      </c>
      <c r="W292" s="482">
        <v>0</v>
      </c>
      <c r="X292" s="482">
        <v>0</v>
      </c>
      <c r="Y292" s="490">
        <v>15.7</v>
      </c>
      <c r="Z292" s="490" t="s">
        <v>418</v>
      </c>
      <c r="AA292" s="482">
        <v>0</v>
      </c>
      <c r="AB292" s="490">
        <v>0</v>
      </c>
      <c r="AC292" s="482">
        <v>0</v>
      </c>
      <c r="AD292" s="490">
        <v>0</v>
      </c>
      <c r="AE292" s="482">
        <v>0</v>
      </c>
      <c r="AF292" s="491">
        <v>0</v>
      </c>
    </row>
    <row r="293" spans="1:32" ht="15" customHeight="1" x14ac:dyDescent="0.2">
      <c r="A293" s="463" t="s">
        <v>57</v>
      </c>
      <c r="B293" s="488">
        <v>1</v>
      </c>
      <c r="C293" s="488">
        <v>0</v>
      </c>
      <c r="D293" s="488">
        <v>1</v>
      </c>
      <c r="E293" s="488">
        <v>0</v>
      </c>
      <c r="F293" s="488">
        <v>0</v>
      </c>
      <c r="G293" s="488">
        <v>0</v>
      </c>
      <c r="H293" s="488">
        <v>0</v>
      </c>
      <c r="I293" s="488" t="s">
        <v>20</v>
      </c>
      <c r="J293" s="479" t="s">
        <v>57</v>
      </c>
      <c r="K293" s="498">
        <v>0</v>
      </c>
      <c r="L293" s="488">
        <v>0</v>
      </c>
      <c r="M293" s="488">
        <v>1</v>
      </c>
      <c r="N293" s="488">
        <v>0</v>
      </c>
      <c r="O293" s="488">
        <v>0</v>
      </c>
      <c r="P293" s="488">
        <v>0</v>
      </c>
      <c r="Q293" s="488">
        <v>0</v>
      </c>
      <c r="R293" s="488">
        <v>0</v>
      </c>
      <c r="S293" s="488">
        <v>0</v>
      </c>
      <c r="T293" s="488">
        <v>0</v>
      </c>
      <c r="U293" s="488">
        <v>0</v>
      </c>
      <c r="V293" s="488">
        <v>0</v>
      </c>
      <c r="W293" s="488">
        <v>0</v>
      </c>
      <c r="X293" s="488">
        <v>0</v>
      </c>
      <c r="Y293" s="499">
        <v>18.5</v>
      </c>
      <c r="Z293" s="499" t="s">
        <v>418</v>
      </c>
      <c r="AA293" s="488">
        <v>0</v>
      </c>
      <c r="AB293" s="499">
        <v>0</v>
      </c>
      <c r="AC293" s="488">
        <v>0</v>
      </c>
      <c r="AD293" s="499">
        <v>0</v>
      </c>
      <c r="AE293" s="488">
        <v>0</v>
      </c>
      <c r="AF293" s="500">
        <v>0</v>
      </c>
    </row>
    <row r="294" spans="1:32" ht="15" customHeight="1" x14ac:dyDescent="0.2">
      <c r="A294" s="463" t="s">
        <v>101</v>
      </c>
      <c r="B294" s="482">
        <v>0</v>
      </c>
      <c r="C294" s="482">
        <v>0</v>
      </c>
      <c r="D294" s="482">
        <v>0</v>
      </c>
      <c r="E294" s="482">
        <v>0</v>
      </c>
      <c r="F294" s="482">
        <v>0</v>
      </c>
      <c r="G294" s="482">
        <v>0</v>
      </c>
      <c r="H294" s="482">
        <v>0</v>
      </c>
      <c r="I294" s="482" t="s">
        <v>20</v>
      </c>
      <c r="J294" s="479" t="s">
        <v>101</v>
      </c>
      <c r="K294" s="489">
        <v>0</v>
      </c>
      <c r="L294" s="482">
        <v>0</v>
      </c>
      <c r="M294" s="482">
        <v>0</v>
      </c>
      <c r="N294" s="482">
        <v>0</v>
      </c>
      <c r="O294" s="482">
        <v>0</v>
      </c>
      <c r="P294" s="482">
        <v>0</v>
      </c>
      <c r="Q294" s="482">
        <v>0</v>
      </c>
      <c r="R294" s="482">
        <v>0</v>
      </c>
      <c r="S294" s="482">
        <v>0</v>
      </c>
      <c r="T294" s="482">
        <v>0</v>
      </c>
      <c r="U294" s="482">
        <v>0</v>
      </c>
      <c r="V294" s="482">
        <v>0</v>
      </c>
      <c r="W294" s="482">
        <v>0</v>
      </c>
      <c r="X294" s="482">
        <v>0</v>
      </c>
      <c r="Y294" s="490" t="s">
        <v>418</v>
      </c>
      <c r="Z294" s="490" t="s">
        <v>418</v>
      </c>
      <c r="AA294" s="482">
        <v>0</v>
      </c>
      <c r="AB294" s="490">
        <v>0</v>
      </c>
      <c r="AC294" s="482">
        <v>0</v>
      </c>
      <c r="AD294" s="490">
        <v>0</v>
      </c>
      <c r="AE294" s="482">
        <v>0</v>
      </c>
      <c r="AF294" s="491">
        <v>0</v>
      </c>
    </row>
    <row r="295" spans="1:32" ht="15" customHeight="1" x14ac:dyDescent="0.2">
      <c r="A295" s="463" t="s">
        <v>102</v>
      </c>
      <c r="B295" s="482">
        <v>0</v>
      </c>
      <c r="C295" s="482">
        <v>0</v>
      </c>
      <c r="D295" s="482">
        <v>0</v>
      </c>
      <c r="E295" s="482">
        <v>0</v>
      </c>
      <c r="F295" s="482">
        <v>0</v>
      </c>
      <c r="G295" s="482">
        <v>0</v>
      </c>
      <c r="H295" s="482">
        <v>0</v>
      </c>
      <c r="I295" s="482" t="s">
        <v>20</v>
      </c>
      <c r="J295" s="479" t="s">
        <v>102</v>
      </c>
      <c r="K295" s="489">
        <v>0</v>
      </c>
      <c r="L295" s="482">
        <v>0</v>
      </c>
      <c r="M295" s="482">
        <v>0</v>
      </c>
      <c r="N295" s="482">
        <v>0</v>
      </c>
      <c r="O295" s="482">
        <v>0</v>
      </c>
      <c r="P295" s="482">
        <v>0</v>
      </c>
      <c r="Q295" s="482">
        <v>0</v>
      </c>
      <c r="R295" s="482">
        <v>0</v>
      </c>
      <c r="S295" s="482">
        <v>0</v>
      </c>
      <c r="T295" s="482">
        <v>0</v>
      </c>
      <c r="U295" s="482">
        <v>0</v>
      </c>
      <c r="V295" s="482">
        <v>0</v>
      </c>
      <c r="W295" s="482">
        <v>0</v>
      </c>
      <c r="X295" s="482">
        <v>0</v>
      </c>
      <c r="Y295" s="490" t="s">
        <v>418</v>
      </c>
      <c r="Z295" s="490" t="s">
        <v>418</v>
      </c>
      <c r="AA295" s="482">
        <v>0</v>
      </c>
      <c r="AB295" s="490">
        <v>0</v>
      </c>
      <c r="AC295" s="482">
        <v>0</v>
      </c>
      <c r="AD295" s="490">
        <v>0</v>
      </c>
      <c r="AE295" s="482">
        <v>0</v>
      </c>
      <c r="AF295" s="491">
        <v>0</v>
      </c>
    </row>
    <row r="296" spans="1:32" ht="15" customHeight="1" x14ac:dyDescent="0.2">
      <c r="A296" s="463" t="s">
        <v>103</v>
      </c>
      <c r="B296" s="482">
        <v>0</v>
      </c>
      <c r="C296" s="482">
        <v>0</v>
      </c>
      <c r="D296" s="482">
        <v>0</v>
      </c>
      <c r="E296" s="482">
        <v>0</v>
      </c>
      <c r="F296" s="482">
        <v>0</v>
      </c>
      <c r="G296" s="482">
        <v>0</v>
      </c>
      <c r="H296" s="482">
        <v>0</v>
      </c>
      <c r="I296" s="482" t="s">
        <v>20</v>
      </c>
      <c r="J296" s="479" t="s">
        <v>103</v>
      </c>
      <c r="K296" s="489">
        <v>0</v>
      </c>
      <c r="L296" s="482">
        <v>0</v>
      </c>
      <c r="M296" s="482">
        <v>0</v>
      </c>
      <c r="N296" s="482">
        <v>0</v>
      </c>
      <c r="O296" s="482">
        <v>0</v>
      </c>
      <c r="P296" s="482">
        <v>0</v>
      </c>
      <c r="Q296" s="482">
        <v>0</v>
      </c>
      <c r="R296" s="482">
        <v>0</v>
      </c>
      <c r="S296" s="482">
        <v>0</v>
      </c>
      <c r="T296" s="482">
        <v>0</v>
      </c>
      <c r="U296" s="482">
        <v>0</v>
      </c>
      <c r="V296" s="482">
        <v>0</v>
      </c>
      <c r="W296" s="482">
        <v>0</v>
      </c>
      <c r="X296" s="482">
        <v>0</v>
      </c>
      <c r="Y296" s="490" t="s">
        <v>418</v>
      </c>
      <c r="Z296" s="490" t="s">
        <v>418</v>
      </c>
      <c r="AA296" s="482">
        <v>0</v>
      </c>
      <c r="AB296" s="490">
        <v>0</v>
      </c>
      <c r="AC296" s="482">
        <v>0</v>
      </c>
      <c r="AD296" s="490">
        <v>0</v>
      </c>
      <c r="AE296" s="482">
        <v>0</v>
      </c>
      <c r="AF296" s="491">
        <v>0</v>
      </c>
    </row>
    <row r="297" spans="1:32" ht="15" customHeight="1" x14ac:dyDescent="0.2">
      <c r="A297" s="463" t="s">
        <v>59</v>
      </c>
      <c r="B297" s="482">
        <v>1</v>
      </c>
      <c r="C297" s="482">
        <v>0</v>
      </c>
      <c r="D297" s="482">
        <v>1</v>
      </c>
      <c r="E297" s="482">
        <v>0</v>
      </c>
      <c r="F297" s="482">
        <v>0</v>
      </c>
      <c r="G297" s="482">
        <v>0</v>
      </c>
      <c r="H297" s="482">
        <v>0</v>
      </c>
      <c r="I297" s="482" t="s">
        <v>20</v>
      </c>
      <c r="J297" s="479" t="s">
        <v>59</v>
      </c>
      <c r="K297" s="489">
        <v>0</v>
      </c>
      <c r="L297" s="482">
        <v>0</v>
      </c>
      <c r="M297" s="482">
        <v>1</v>
      </c>
      <c r="N297" s="482">
        <v>0</v>
      </c>
      <c r="O297" s="482">
        <v>0</v>
      </c>
      <c r="P297" s="482">
        <v>0</v>
      </c>
      <c r="Q297" s="482">
        <v>0</v>
      </c>
      <c r="R297" s="482">
        <v>0</v>
      </c>
      <c r="S297" s="482">
        <v>0</v>
      </c>
      <c r="T297" s="482">
        <v>0</v>
      </c>
      <c r="U297" s="482">
        <v>0</v>
      </c>
      <c r="V297" s="482">
        <v>0</v>
      </c>
      <c r="W297" s="482">
        <v>0</v>
      </c>
      <c r="X297" s="482">
        <v>0</v>
      </c>
      <c r="Y297" s="490">
        <v>18.8</v>
      </c>
      <c r="Z297" s="490" t="s">
        <v>418</v>
      </c>
      <c r="AA297" s="482">
        <v>0</v>
      </c>
      <c r="AB297" s="490">
        <v>0</v>
      </c>
      <c r="AC297" s="482">
        <v>0</v>
      </c>
      <c r="AD297" s="490">
        <v>0</v>
      </c>
      <c r="AE297" s="482">
        <v>0</v>
      </c>
      <c r="AF297" s="491">
        <v>0</v>
      </c>
    </row>
    <row r="298" spans="1:32" ht="15" customHeight="1" x14ac:dyDescent="0.2">
      <c r="A298" s="463" t="s">
        <v>104</v>
      </c>
      <c r="B298" s="482">
        <v>1</v>
      </c>
      <c r="C298" s="482">
        <v>0</v>
      </c>
      <c r="D298" s="482">
        <v>1</v>
      </c>
      <c r="E298" s="482">
        <v>0</v>
      </c>
      <c r="F298" s="482">
        <v>0</v>
      </c>
      <c r="G298" s="482">
        <v>0</v>
      </c>
      <c r="H298" s="482">
        <v>0</v>
      </c>
      <c r="I298" s="482" t="s">
        <v>20</v>
      </c>
      <c r="J298" s="479" t="s">
        <v>104</v>
      </c>
      <c r="K298" s="489">
        <v>0</v>
      </c>
      <c r="L298" s="482">
        <v>0</v>
      </c>
      <c r="M298" s="482">
        <v>0</v>
      </c>
      <c r="N298" s="482">
        <v>1</v>
      </c>
      <c r="O298" s="482">
        <v>0</v>
      </c>
      <c r="P298" s="482">
        <v>0</v>
      </c>
      <c r="Q298" s="482">
        <v>0</v>
      </c>
      <c r="R298" s="482">
        <v>0</v>
      </c>
      <c r="S298" s="482">
        <v>0</v>
      </c>
      <c r="T298" s="482">
        <v>0</v>
      </c>
      <c r="U298" s="482">
        <v>0</v>
      </c>
      <c r="V298" s="482">
        <v>0</v>
      </c>
      <c r="W298" s="482">
        <v>0</v>
      </c>
      <c r="X298" s="482">
        <v>0</v>
      </c>
      <c r="Y298" s="490">
        <v>21.8</v>
      </c>
      <c r="Z298" s="490" t="s">
        <v>418</v>
      </c>
      <c r="AA298" s="482">
        <v>0</v>
      </c>
      <c r="AB298" s="490">
        <v>0</v>
      </c>
      <c r="AC298" s="482">
        <v>0</v>
      </c>
      <c r="AD298" s="490">
        <v>0</v>
      </c>
      <c r="AE298" s="482">
        <v>0</v>
      </c>
      <c r="AF298" s="491">
        <v>0</v>
      </c>
    </row>
    <row r="299" spans="1:32" ht="15" customHeight="1" x14ac:dyDescent="0.2">
      <c r="A299" s="463" t="s">
        <v>105</v>
      </c>
      <c r="B299" s="482">
        <v>2</v>
      </c>
      <c r="C299" s="482">
        <v>0</v>
      </c>
      <c r="D299" s="482">
        <v>1</v>
      </c>
      <c r="E299" s="482">
        <v>1</v>
      </c>
      <c r="F299" s="482">
        <v>0</v>
      </c>
      <c r="G299" s="482">
        <v>0</v>
      </c>
      <c r="H299" s="482">
        <v>0</v>
      </c>
      <c r="I299" s="482" t="s">
        <v>20</v>
      </c>
      <c r="J299" s="479" t="s">
        <v>105</v>
      </c>
      <c r="K299" s="489">
        <v>0</v>
      </c>
      <c r="L299" s="482">
        <v>0</v>
      </c>
      <c r="M299" s="482">
        <v>2</v>
      </c>
      <c r="N299" s="482">
        <v>0</v>
      </c>
      <c r="O299" s="482">
        <v>0</v>
      </c>
      <c r="P299" s="482">
        <v>0</v>
      </c>
      <c r="Q299" s="482">
        <v>0</v>
      </c>
      <c r="R299" s="482">
        <v>0</v>
      </c>
      <c r="S299" s="482">
        <v>0</v>
      </c>
      <c r="T299" s="482">
        <v>0</v>
      </c>
      <c r="U299" s="482">
        <v>0</v>
      </c>
      <c r="V299" s="482">
        <v>0</v>
      </c>
      <c r="W299" s="482">
        <v>0</v>
      </c>
      <c r="X299" s="482">
        <v>0</v>
      </c>
      <c r="Y299" s="490">
        <v>19.5</v>
      </c>
      <c r="Z299" s="490" t="s">
        <v>418</v>
      </c>
      <c r="AA299" s="482">
        <v>0</v>
      </c>
      <c r="AB299" s="490">
        <v>0</v>
      </c>
      <c r="AC299" s="482">
        <v>0</v>
      </c>
      <c r="AD299" s="490">
        <v>0</v>
      </c>
      <c r="AE299" s="482">
        <v>0</v>
      </c>
      <c r="AF299" s="491">
        <v>0</v>
      </c>
    </row>
    <row r="300" spans="1:32" ht="15" customHeight="1" x14ac:dyDescent="0.2">
      <c r="A300" s="463" t="s">
        <v>106</v>
      </c>
      <c r="B300" s="482">
        <v>2</v>
      </c>
      <c r="C300" s="482">
        <v>0</v>
      </c>
      <c r="D300" s="482">
        <v>2</v>
      </c>
      <c r="E300" s="482">
        <v>0</v>
      </c>
      <c r="F300" s="482">
        <v>0</v>
      </c>
      <c r="G300" s="482">
        <v>0</v>
      </c>
      <c r="H300" s="482">
        <v>0</v>
      </c>
      <c r="I300" s="482" t="s">
        <v>20</v>
      </c>
      <c r="J300" s="479" t="s">
        <v>106</v>
      </c>
      <c r="K300" s="489">
        <v>0</v>
      </c>
      <c r="L300" s="482">
        <v>0</v>
      </c>
      <c r="M300" s="482">
        <v>2</v>
      </c>
      <c r="N300" s="482">
        <v>0</v>
      </c>
      <c r="O300" s="482">
        <v>0</v>
      </c>
      <c r="P300" s="482">
        <v>0</v>
      </c>
      <c r="Q300" s="482">
        <v>0</v>
      </c>
      <c r="R300" s="482">
        <v>0</v>
      </c>
      <c r="S300" s="482">
        <v>0</v>
      </c>
      <c r="T300" s="482">
        <v>0</v>
      </c>
      <c r="U300" s="482">
        <v>0</v>
      </c>
      <c r="V300" s="482">
        <v>0</v>
      </c>
      <c r="W300" s="482">
        <v>0</v>
      </c>
      <c r="X300" s="482">
        <v>0</v>
      </c>
      <c r="Y300" s="490">
        <v>17.7</v>
      </c>
      <c r="Z300" s="490" t="s">
        <v>418</v>
      </c>
      <c r="AA300" s="482">
        <v>0</v>
      </c>
      <c r="AB300" s="490">
        <v>0</v>
      </c>
      <c r="AC300" s="482">
        <v>0</v>
      </c>
      <c r="AD300" s="490">
        <v>0</v>
      </c>
      <c r="AE300" s="482">
        <v>0</v>
      </c>
      <c r="AF300" s="491">
        <v>0</v>
      </c>
    </row>
    <row r="301" spans="1:32" ht="15" customHeight="1" x14ac:dyDescent="0.2">
      <c r="A301" s="463" t="s">
        <v>61</v>
      </c>
      <c r="B301" s="488">
        <v>0</v>
      </c>
      <c r="C301" s="488">
        <v>0</v>
      </c>
      <c r="D301" s="488">
        <v>0</v>
      </c>
      <c r="E301" s="488">
        <v>0</v>
      </c>
      <c r="F301" s="488">
        <v>0</v>
      </c>
      <c r="G301" s="488">
        <v>0</v>
      </c>
      <c r="H301" s="488">
        <v>0</v>
      </c>
      <c r="I301" s="488" t="s">
        <v>20</v>
      </c>
      <c r="J301" s="479" t="s">
        <v>61</v>
      </c>
      <c r="K301" s="498">
        <v>0</v>
      </c>
      <c r="L301" s="488">
        <v>0</v>
      </c>
      <c r="M301" s="488">
        <v>0</v>
      </c>
      <c r="N301" s="488">
        <v>0</v>
      </c>
      <c r="O301" s="488">
        <v>0</v>
      </c>
      <c r="P301" s="488">
        <v>0</v>
      </c>
      <c r="Q301" s="488">
        <v>0</v>
      </c>
      <c r="R301" s="488">
        <v>0</v>
      </c>
      <c r="S301" s="488">
        <v>0</v>
      </c>
      <c r="T301" s="488">
        <v>0</v>
      </c>
      <c r="U301" s="488">
        <v>0</v>
      </c>
      <c r="V301" s="488">
        <v>0</v>
      </c>
      <c r="W301" s="488">
        <v>0</v>
      </c>
      <c r="X301" s="488">
        <v>0</v>
      </c>
      <c r="Y301" s="499" t="s">
        <v>418</v>
      </c>
      <c r="Z301" s="499" t="s">
        <v>418</v>
      </c>
      <c r="AA301" s="488">
        <v>0</v>
      </c>
      <c r="AB301" s="499">
        <v>0</v>
      </c>
      <c r="AC301" s="488">
        <v>0</v>
      </c>
      <c r="AD301" s="499">
        <v>0</v>
      </c>
      <c r="AE301" s="488">
        <v>0</v>
      </c>
      <c r="AF301" s="500">
        <v>0</v>
      </c>
    </row>
    <row r="302" spans="1:32" ht="15" customHeight="1" x14ac:dyDescent="0.2">
      <c r="A302" s="463" t="s">
        <v>107</v>
      </c>
      <c r="B302" s="482">
        <v>1</v>
      </c>
      <c r="C302" s="482">
        <v>0</v>
      </c>
      <c r="D302" s="482">
        <v>1</v>
      </c>
      <c r="E302" s="482">
        <v>0</v>
      </c>
      <c r="F302" s="482">
        <v>0</v>
      </c>
      <c r="G302" s="482">
        <v>0</v>
      </c>
      <c r="H302" s="482">
        <v>0</v>
      </c>
      <c r="I302" s="482" t="s">
        <v>20</v>
      </c>
      <c r="J302" s="479" t="s">
        <v>107</v>
      </c>
      <c r="K302" s="489">
        <v>0</v>
      </c>
      <c r="L302" s="482">
        <v>0</v>
      </c>
      <c r="M302" s="482">
        <v>1</v>
      </c>
      <c r="N302" s="482">
        <v>0</v>
      </c>
      <c r="O302" s="482">
        <v>0</v>
      </c>
      <c r="P302" s="482">
        <v>0</v>
      </c>
      <c r="Q302" s="482">
        <v>0</v>
      </c>
      <c r="R302" s="482">
        <v>0</v>
      </c>
      <c r="S302" s="482">
        <v>0</v>
      </c>
      <c r="T302" s="482">
        <v>0</v>
      </c>
      <c r="U302" s="482">
        <v>0</v>
      </c>
      <c r="V302" s="482">
        <v>0</v>
      </c>
      <c r="W302" s="482">
        <v>0</v>
      </c>
      <c r="X302" s="482">
        <v>0</v>
      </c>
      <c r="Y302" s="490">
        <v>19.7</v>
      </c>
      <c r="Z302" s="490" t="s">
        <v>418</v>
      </c>
      <c r="AA302" s="482">
        <v>0</v>
      </c>
      <c r="AB302" s="490">
        <v>0</v>
      </c>
      <c r="AC302" s="482">
        <v>0</v>
      </c>
      <c r="AD302" s="490">
        <v>0</v>
      </c>
      <c r="AE302" s="482">
        <v>0</v>
      </c>
      <c r="AF302" s="491">
        <v>0</v>
      </c>
    </row>
    <row r="303" spans="1:32" ht="15" customHeight="1" x14ac:dyDescent="0.2">
      <c r="A303" s="463" t="s">
        <v>108</v>
      </c>
      <c r="B303" s="482">
        <v>0</v>
      </c>
      <c r="C303" s="482">
        <v>0</v>
      </c>
      <c r="D303" s="482">
        <v>0</v>
      </c>
      <c r="E303" s="482">
        <v>0</v>
      </c>
      <c r="F303" s="482">
        <v>0</v>
      </c>
      <c r="G303" s="482">
        <v>0</v>
      </c>
      <c r="H303" s="482">
        <v>0</v>
      </c>
      <c r="I303" s="482" t="s">
        <v>20</v>
      </c>
      <c r="J303" s="479" t="s">
        <v>108</v>
      </c>
      <c r="K303" s="489">
        <v>0</v>
      </c>
      <c r="L303" s="482">
        <v>0</v>
      </c>
      <c r="M303" s="482">
        <v>0</v>
      </c>
      <c r="N303" s="482">
        <v>0</v>
      </c>
      <c r="O303" s="482">
        <v>0</v>
      </c>
      <c r="P303" s="482">
        <v>0</v>
      </c>
      <c r="Q303" s="482">
        <v>0</v>
      </c>
      <c r="R303" s="482">
        <v>0</v>
      </c>
      <c r="S303" s="482">
        <v>0</v>
      </c>
      <c r="T303" s="482">
        <v>0</v>
      </c>
      <c r="U303" s="482">
        <v>0</v>
      </c>
      <c r="V303" s="482">
        <v>0</v>
      </c>
      <c r="W303" s="482">
        <v>0</v>
      </c>
      <c r="X303" s="482">
        <v>0</v>
      </c>
      <c r="Y303" s="490" t="s">
        <v>418</v>
      </c>
      <c r="Z303" s="490" t="s">
        <v>418</v>
      </c>
      <c r="AA303" s="482">
        <v>0</v>
      </c>
      <c r="AB303" s="490">
        <v>0</v>
      </c>
      <c r="AC303" s="482">
        <v>0</v>
      </c>
      <c r="AD303" s="490">
        <v>0</v>
      </c>
      <c r="AE303" s="482">
        <v>0</v>
      </c>
      <c r="AF303" s="491">
        <v>0</v>
      </c>
    </row>
    <row r="304" spans="1:32" ht="15" customHeight="1" thickBot="1" x14ac:dyDescent="0.25">
      <c r="A304" s="463" t="s">
        <v>109</v>
      </c>
      <c r="B304" s="492">
        <v>2</v>
      </c>
      <c r="C304" s="493">
        <v>0</v>
      </c>
      <c r="D304" s="493">
        <v>1</v>
      </c>
      <c r="E304" s="493">
        <v>1</v>
      </c>
      <c r="F304" s="493">
        <v>0</v>
      </c>
      <c r="G304" s="493">
        <v>0</v>
      </c>
      <c r="H304" s="493">
        <v>0</v>
      </c>
      <c r="I304" s="494" t="s">
        <v>20</v>
      </c>
      <c r="J304" s="479" t="s">
        <v>109</v>
      </c>
      <c r="K304" s="495">
        <v>1</v>
      </c>
      <c r="L304" s="493">
        <v>0</v>
      </c>
      <c r="M304" s="493">
        <v>1</v>
      </c>
      <c r="N304" s="493">
        <v>0</v>
      </c>
      <c r="O304" s="493">
        <v>0</v>
      </c>
      <c r="P304" s="493">
        <v>0</v>
      </c>
      <c r="Q304" s="493">
        <v>0</v>
      </c>
      <c r="R304" s="493">
        <v>0</v>
      </c>
      <c r="S304" s="493">
        <v>0</v>
      </c>
      <c r="T304" s="493">
        <v>0</v>
      </c>
      <c r="U304" s="493">
        <v>0</v>
      </c>
      <c r="V304" s="493">
        <v>0</v>
      </c>
      <c r="W304" s="493">
        <v>0</v>
      </c>
      <c r="X304" s="493">
        <v>0</v>
      </c>
      <c r="Y304" s="496">
        <v>14.5</v>
      </c>
      <c r="Z304" s="496" t="s">
        <v>418</v>
      </c>
      <c r="AA304" s="493">
        <v>0</v>
      </c>
      <c r="AB304" s="496">
        <v>0</v>
      </c>
      <c r="AC304" s="493">
        <v>0</v>
      </c>
      <c r="AD304" s="496">
        <v>0</v>
      </c>
      <c r="AE304" s="493">
        <v>0</v>
      </c>
      <c r="AF304" s="497">
        <v>0</v>
      </c>
    </row>
    <row r="305" spans="1:32" ht="15" customHeight="1" x14ac:dyDescent="0.2">
      <c r="A305" s="463" t="s">
        <v>63</v>
      </c>
      <c r="B305" s="482">
        <v>0</v>
      </c>
      <c r="C305" s="482">
        <v>0</v>
      </c>
      <c r="D305" s="482">
        <v>0</v>
      </c>
      <c r="E305" s="482">
        <v>0</v>
      </c>
      <c r="F305" s="482">
        <v>0</v>
      </c>
      <c r="G305" s="482">
        <v>0</v>
      </c>
      <c r="H305" s="482">
        <v>0</v>
      </c>
      <c r="I305" s="482" t="s">
        <v>20</v>
      </c>
      <c r="J305" s="479" t="s">
        <v>63</v>
      </c>
      <c r="K305" s="489">
        <v>0</v>
      </c>
      <c r="L305" s="482">
        <v>0</v>
      </c>
      <c r="M305" s="482">
        <v>0</v>
      </c>
      <c r="N305" s="482">
        <v>0</v>
      </c>
      <c r="O305" s="482">
        <v>0</v>
      </c>
      <c r="P305" s="482">
        <v>0</v>
      </c>
      <c r="Q305" s="482">
        <v>0</v>
      </c>
      <c r="R305" s="482">
        <v>0</v>
      </c>
      <c r="S305" s="482">
        <v>0</v>
      </c>
      <c r="T305" s="482">
        <v>0</v>
      </c>
      <c r="U305" s="482">
        <v>0</v>
      </c>
      <c r="V305" s="482">
        <v>0</v>
      </c>
      <c r="W305" s="482">
        <v>0</v>
      </c>
      <c r="X305" s="482">
        <v>0</v>
      </c>
      <c r="Y305" s="490" t="s">
        <v>418</v>
      </c>
      <c r="Z305" s="490" t="s">
        <v>418</v>
      </c>
      <c r="AA305" s="482">
        <v>0</v>
      </c>
      <c r="AB305" s="490">
        <v>0</v>
      </c>
      <c r="AC305" s="482">
        <v>0</v>
      </c>
      <c r="AD305" s="490">
        <v>0</v>
      </c>
      <c r="AE305" s="482">
        <v>0</v>
      </c>
      <c r="AF305" s="491">
        <v>0</v>
      </c>
    </row>
    <row r="306" spans="1:32" ht="15" customHeight="1" x14ac:dyDescent="0.2">
      <c r="A306" s="463" t="s">
        <v>110</v>
      </c>
      <c r="B306" s="482">
        <v>0</v>
      </c>
      <c r="C306" s="482">
        <v>0</v>
      </c>
      <c r="D306" s="482">
        <v>0</v>
      </c>
      <c r="E306" s="482">
        <v>0</v>
      </c>
      <c r="F306" s="482">
        <v>0</v>
      </c>
      <c r="G306" s="482">
        <v>0</v>
      </c>
      <c r="H306" s="482">
        <v>0</v>
      </c>
      <c r="I306" s="482" t="s">
        <v>20</v>
      </c>
      <c r="J306" s="479" t="s">
        <v>110</v>
      </c>
      <c r="K306" s="489">
        <v>0</v>
      </c>
      <c r="L306" s="482">
        <v>0</v>
      </c>
      <c r="M306" s="482">
        <v>0</v>
      </c>
      <c r="N306" s="482">
        <v>0</v>
      </c>
      <c r="O306" s="482">
        <v>0</v>
      </c>
      <c r="P306" s="482">
        <v>0</v>
      </c>
      <c r="Q306" s="482">
        <v>0</v>
      </c>
      <c r="R306" s="482">
        <v>0</v>
      </c>
      <c r="S306" s="482">
        <v>0</v>
      </c>
      <c r="T306" s="482">
        <v>0</v>
      </c>
      <c r="U306" s="482">
        <v>0</v>
      </c>
      <c r="V306" s="482">
        <v>0</v>
      </c>
      <c r="W306" s="482">
        <v>0</v>
      </c>
      <c r="X306" s="482">
        <v>0</v>
      </c>
      <c r="Y306" s="490" t="s">
        <v>418</v>
      </c>
      <c r="Z306" s="490" t="s">
        <v>418</v>
      </c>
      <c r="AA306" s="482">
        <v>0</v>
      </c>
      <c r="AB306" s="490">
        <v>0</v>
      </c>
      <c r="AC306" s="482">
        <v>0</v>
      </c>
      <c r="AD306" s="490">
        <v>0</v>
      </c>
      <c r="AE306" s="482">
        <v>0</v>
      </c>
      <c r="AF306" s="491">
        <v>0</v>
      </c>
    </row>
    <row r="307" spans="1:32" ht="15" customHeight="1" x14ac:dyDescent="0.2">
      <c r="A307" s="463" t="s">
        <v>111</v>
      </c>
      <c r="B307" s="482">
        <v>0</v>
      </c>
      <c r="C307" s="482">
        <v>0</v>
      </c>
      <c r="D307" s="482">
        <v>0</v>
      </c>
      <c r="E307" s="482">
        <v>0</v>
      </c>
      <c r="F307" s="482">
        <v>0</v>
      </c>
      <c r="G307" s="482">
        <v>0</v>
      </c>
      <c r="H307" s="482">
        <v>0</v>
      </c>
      <c r="I307" s="482" t="s">
        <v>20</v>
      </c>
      <c r="J307" s="479" t="s">
        <v>111</v>
      </c>
      <c r="K307" s="489">
        <v>0</v>
      </c>
      <c r="L307" s="482">
        <v>0</v>
      </c>
      <c r="M307" s="482">
        <v>0</v>
      </c>
      <c r="N307" s="482">
        <v>0</v>
      </c>
      <c r="O307" s="482">
        <v>0</v>
      </c>
      <c r="P307" s="482">
        <v>0</v>
      </c>
      <c r="Q307" s="482">
        <v>0</v>
      </c>
      <c r="R307" s="482">
        <v>0</v>
      </c>
      <c r="S307" s="482">
        <v>0</v>
      </c>
      <c r="T307" s="482">
        <v>0</v>
      </c>
      <c r="U307" s="482">
        <v>0</v>
      </c>
      <c r="V307" s="482">
        <v>0</v>
      </c>
      <c r="W307" s="482">
        <v>0</v>
      </c>
      <c r="X307" s="482">
        <v>0</v>
      </c>
      <c r="Y307" s="490" t="s">
        <v>418</v>
      </c>
      <c r="Z307" s="490" t="s">
        <v>418</v>
      </c>
      <c r="AA307" s="482">
        <v>0</v>
      </c>
      <c r="AB307" s="490">
        <v>0</v>
      </c>
      <c r="AC307" s="482">
        <v>0</v>
      </c>
      <c r="AD307" s="490">
        <v>0</v>
      </c>
      <c r="AE307" s="482">
        <v>0</v>
      </c>
      <c r="AF307" s="491">
        <v>0</v>
      </c>
    </row>
    <row r="308" spans="1:32" ht="15" customHeight="1" x14ac:dyDescent="0.2">
      <c r="A308" s="463" t="s">
        <v>112</v>
      </c>
      <c r="B308" s="482">
        <v>0</v>
      </c>
      <c r="C308" s="482">
        <v>0</v>
      </c>
      <c r="D308" s="482">
        <v>0</v>
      </c>
      <c r="E308" s="482">
        <v>0</v>
      </c>
      <c r="F308" s="482">
        <v>0</v>
      </c>
      <c r="G308" s="482">
        <v>0</v>
      </c>
      <c r="H308" s="482">
        <v>0</v>
      </c>
      <c r="I308" s="482" t="s">
        <v>20</v>
      </c>
      <c r="J308" s="479" t="s">
        <v>112</v>
      </c>
      <c r="K308" s="489">
        <v>0</v>
      </c>
      <c r="L308" s="482">
        <v>0</v>
      </c>
      <c r="M308" s="482">
        <v>0</v>
      </c>
      <c r="N308" s="482">
        <v>0</v>
      </c>
      <c r="O308" s="482">
        <v>0</v>
      </c>
      <c r="P308" s="482">
        <v>0</v>
      </c>
      <c r="Q308" s="482">
        <v>0</v>
      </c>
      <c r="R308" s="482">
        <v>0</v>
      </c>
      <c r="S308" s="482">
        <v>0</v>
      </c>
      <c r="T308" s="482">
        <v>0</v>
      </c>
      <c r="U308" s="482">
        <v>0</v>
      </c>
      <c r="V308" s="482">
        <v>0</v>
      </c>
      <c r="W308" s="482">
        <v>0</v>
      </c>
      <c r="X308" s="482">
        <v>0</v>
      </c>
      <c r="Y308" s="490" t="s">
        <v>418</v>
      </c>
      <c r="Z308" s="490" t="s">
        <v>418</v>
      </c>
      <c r="AA308" s="482">
        <v>0</v>
      </c>
      <c r="AB308" s="490">
        <v>0</v>
      </c>
      <c r="AC308" s="482">
        <v>0</v>
      </c>
      <c r="AD308" s="490">
        <v>0</v>
      </c>
      <c r="AE308" s="482">
        <v>0</v>
      </c>
      <c r="AF308" s="491">
        <v>0</v>
      </c>
    </row>
    <row r="309" spans="1:32" ht="15" customHeight="1" x14ac:dyDescent="0.2">
      <c r="A309" s="463" t="s">
        <v>64</v>
      </c>
      <c r="B309" s="482">
        <v>0</v>
      </c>
      <c r="C309" s="482">
        <v>0</v>
      </c>
      <c r="D309" s="482">
        <v>0</v>
      </c>
      <c r="E309" s="482">
        <v>0</v>
      </c>
      <c r="F309" s="482">
        <v>0</v>
      </c>
      <c r="G309" s="482">
        <v>0</v>
      </c>
      <c r="H309" s="482">
        <v>0</v>
      </c>
      <c r="I309" s="482" t="s">
        <v>20</v>
      </c>
      <c r="J309" s="479" t="s">
        <v>64</v>
      </c>
      <c r="K309" s="489">
        <v>0</v>
      </c>
      <c r="L309" s="482">
        <v>0</v>
      </c>
      <c r="M309" s="482">
        <v>0</v>
      </c>
      <c r="N309" s="482">
        <v>0</v>
      </c>
      <c r="O309" s="482">
        <v>0</v>
      </c>
      <c r="P309" s="482">
        <v>0</v>
      </c>
      <c r="Q309" s="482">
        <v>0</v>
      </c>
      <c r="R309" s="482">
        <v>0</v>
      </c>
      <c r="S309" s="482">
        <v>0</v>
      </c>
      <c r="T309" s="482">
        <v>0</v>
      </c>
      <c r="U309" s="482">
        <v>0</v>
      </c>
      <c r="V309" s="482">
        <v>0</v>
      </c>
      <c r="W309" s="482">
        <v>0</v>
      </c>
      <c r="X309" s="482">
        <v>0</v>
      </c>
      <c r="Y309" s="490" t="s">
        <v>418</v>
      </c>
      <c r="Z309" s="490" t="s">
        <v>418</v>
      </c>
      <c r="AA309" s="482">
        <v>0</v>
      </c>
      <c r="AB309" s="490">
        <v>0</v>
      </c>
      <c r="AC309" s="482">
        <v>0</v>
      </c>
      <c r="AD309" s="490">
        <v>0</v>
      </c>
      <c r="AE309" s="482">
        <v>0</v>
      </c>
      <c r="AF309" s="491">
        <v>0</v>
      </c>
    </row>
    <row r="310" spans="1:32" ht="15" customHeight="1" x14ac:dyDescent="0.2">
      <c r="A310" s="463" t="s">
        <v>113</v>
      </c>
      <c r="B310" s="482">
        <v>1</v>
      </c>
      <c r="C310" s="482">
        <v>0</v>
      </c>
      <c r="D310" s="482">
        <v>1</v>
      </c>
      <c r="E310" s="482">
        <v>0</v>
      </c>
      <c r="F310" s="482">
        <v>0</v>
      </c>
      <c r="G310" s="482">
        <v>0</v>
      </c>
      <c r="H310" s="482">
        <v>0</v>
      </c>
      <c r="I310" s="482" t="s">
        <v>20</v>
      </c>
      <c r="J310" s="479" t="s">
        <v>113</v>
      </c>
      <c r="K310" s="489">
        <v>0</v>
      </c>
      <c r="L310" s="482">
        <v>0</v>
      </c>
      <c r="M310" s="482">
        <v>0</v>
      </c>
      <c r="N310" s="482">
        <v>1</v>
      </c>
      <c r="O310" s="482">
        <v>0</v>
      </c>
      <c r="P310" s="482">
        <v>0</v>
      </c>
      <c r="Q310" s="482">
        <v>0</v>
      </c>
      <c r="R310" s="482">
        <v>0</v>
      </c>
      <c r="S310" s="482">
        <v>0</v>
      </c>
      <c r="T310" s="482">
        <v>0</v>
      </c>
      <c r="U310" s="482">
        <v>0</v>
      </c>
      <c r="V310" s="482">
        <v>0</v>
      </c>
      <c r="W310" s="482">
        <v>0</v>
      </c>
      <c r="X310" s="482">
        <v>0</v>
      </c>
      <c r="Y310" s="490">
        <v>21.5</v>
      </c>
      <c r="Z310" s="490" t="s">
        <v>418</v>
      </c>
      <c r="AA310" s="482">
        <v>0</v>
      </c>
      <c r="AB310" s="490">
        <v>0</v>
      </c>
      <c r="AC310" s="482">
        <v>0</v>
      </c>
      <c r="AD310" s="490">
        <v>0</v>
      </c>
      <c r="AE310" s="482">
        <v>0</v>
      </c>
      <c r="AF310" s="491">
        <v>0</v>
      </c>
    </row>
    <row r="311" spans="1:32" ht="15" customHeight="1" x14ac:dyDescent="0.2">
      <c r="A311" s="463" t="s">
        <v>114</v>
      </c>
      <c r="B311" s="482">
        <v>0</v>
      </c>
      <c r="C311" s="482">
        <v>0</v>
      </c>
      <c r="D311" s="482">
        <v>0</v>
      </c>
      <c r="E311" s="482">
        <v>0</v>
      </c>
      <c r="F311" s="482">
        <v>0</v>
      </c>
      <c r="G311" s="482">
        <v>0</v>
      </c>
      <c r="H311" s="482">
        <v>0</v>
      </c>
      <c r="I311" s="482" t="s">
        <v>20</v>
      </c>
      <c r="J311" s="479" t="s">
        <v>114</v>
      </c>
      <c r="K311" s="489">
        <v>0</v>
      </c>
      <c r="L311" s="482">
        <v>0</v>
      </c>
      <c r="M311" s="482">
        <v>0</v>
      </c>
      <c r="N311" s="482">
        <v>0</v>
      </c>
      <c r="O311" s="482">
        <v>0</v>
      </c>
      <c r="P311" s="482">
        <v>0</v>
      </c>
      <c r="Q311" s="482">
        <v>0</v>
      </c>
      <c r="R311" s="482">
        <v>0</v>
      </c>
      <c r="S311" s="482">
        <v>0</v>
      </c>
      <c r="T311" s="482">
        <v>0</v>
      </c>
      <c r="U311" s="482">
        <v>0</v>
      </c>
      <c r="V311" s="482">
        <v>0</v>
      </c>
      <c r="W311" s="482">
        <v>0</v>
      </c>
      <c r="X311" s="482">
        <v>0</v>
      </c>
      <c r="Y311" s="490" t="s">
        <v>418</v>
      </c>
      <c r="Z311" s="490" t="s">
        <v>418</v>
      </c>
      <c r="AA311" s="482">
        <v>0</v>
      </c>
      <c r="AB311" s="490">
        <v>0</v>
      </c>
      <c r="AC311" s="482">
        <v>0</v>
      </c>
      <c r="AD311" s="490">
        <v>0</v>
      </c>
      <c r="AE311" s="482">
        <v>0</v>
      </c>
      <c r="AF311" s="491">
        <v>0</v>
      </c>
    </row>
    <row r="312" spans="1:32" ht="15" customHeight="1" x14ac:dyDescent="0.2">
      <c r="A312" s="463" t="s">
        <v>115</v>
      </c>
      <c r="B312" s="482">
        <v>1</v>
      </c>
      <c r="C312" s="482">
        <v>0</v>
      </c>
      <c r="D312" s="482">
        <v>1</v>
      </c>
      <c r="E312" s="482">
        <v>0</v>
      </c>
      <c r="F312" s="482">
        <v>0</v>
      </c>
      <c r="G312" s="482">
        <v>0</v>
      </c>
      <c r="H312" s="482">
        <v>0</v>
      </c>
      <c r="I312" s="482" t="s">
        <v>20</v>
      </c>
      <c r="J312" s="479" t="s">
        <v>115</v>
      </c>
      <c r="K312" s="489">
        <v>0</v>
      </c>
      <c r="L312" s="482">
        <v>0</v>
      </c>
      <c r="M312" s="482">
        <v>1</v>
      </c>
      <c r="N312" s="482">
        <v>0</v>
      </c>
      <c r="O312" s="482">
        <v>0</v>
      </c>
      <c r="P312" s="482">
        <v>0</v>
      </c>
      <c r="Q312" s="482">
        <v>0</v>
      </c>
      <c r="R312" s="482">
        <v>0</v>
      </c>
      <c r="S312" s="482">
        <v>0</v>
      </c>
      <c r="T312" s="482">
        <v>0</v>
      </c>
      <c r="U312" s="482">
        <v>0</v>
      </c>
      <c r="V312" s="482">
        <v>0</v>
      </c>
      <c r="W312" s="482">
        <v>0</v>
      </c>
      <c r="X312" s="482">
        <v>0</v>
      </c>
      <c r="Y312" s="490">
        <v>16.7</v>
      </c>
      <c r="Z312" s="490" t="s">
        <v>418</v>
      </c>
      <c r="AA312" s="482">
        <v>0</v>
      </c>
      <c r="AB312" s="490">
        <v>0</v>
      </c>
      <c r="AC312" s="482">
        <v>0</v>
      </c>
      <c r="AD312" s="490">
        <v>0</v>
      </c>
      <c r="AE312" s="482">
        <v>0</v>
      </c>
      <c r="AF312" s="491">
        <v>0</v>
      </c>
    </row>
    <row r="313" spans="1:32" ht="15" customHeight="1" x14ac:dyDescent="0.2">
      <c r="A313" s="463" t="s">
        <v>66</v>
      </c>
      <c r="B313" s="482">
        <v>0</v>
      </c>
      <c r="C313" s="482">
        <v>0</v>
      </c>
      <c r="D313" s="482">
        <v>0</v>
      </c>
      <c r="E313" s="482">
        <v>0</v>
      </c>
      <c r="F313" s="482">
        <v>0</v>
      </c>
      <c r="G313" s="482">
        <v>0</v>
      </c>
      <c r="H313" s="482">
        <v>0</v>
      </c>
      <c r="I313" s="482" t="s">
        <v>20</v>
      </c>
      <c r="J313" s="479" t="s">
        <v>66</v>
      </c>
      <c r="K313" s="489">
        <v>0</v>
      </c>
      <c r="L313" s="482">
        <v>0</v>
      </c>
      <c r="M313" s="482">
        <v>0</v>
      </c>
      <c r="N313" s="482">
        <v>0</v>
      </c>
      <c r="O313" s="482">
        <v>0</v>
      </c>
      <c r="P313" s="482">
        <v>0</v>
      </c>
      <c r="Q313" s="482">
        <v>0</v>
      </c>
      <c r="R313" s="482">
        <v>0</v>
      </c>
      <c r="S313" s="482">
        <v>0</v>
      </c>
      <c r="T313" s="482">
        <v>0</v>
      </c>
      <c r="U313" s="482">
        <v>0</v>
      </c>
      <c r="V313" s="482">
        <v>0</v>
      </c>
      <c r="W313" s="482">
        <v>0</v>
      </c>
      <c r="X313" s="482">
        <v>0</v>
      </c>
      <c r="Y313" s="490" t="s">
        <v>418</v>
      </c>
      <c r="Z313" s="490" t="s">
        <v>418</v>
      </c>
      <c r="AA313" s="482">
        <v>0</v>
      </c>
      <c r="AB313" s="490">
        <v>0</v>
      </c>
      <c r="AC313" s="482">
        <v>0</v>
      </c>
      <c r="AD313" s="490">
        <v>0</v>
      </c>
      <c r="AE313" s="482">
        <v>0</v>
      </c>
      <c r="AF313" s="491">
        <v>0</v>
      </c>
    </row>
    <row r="314" spans="1:32" ht="15" customHeight="1" x14ac:dyDescent="0.2">
      <c r="A314" s="463" t="s">
        <v>116</v>
      </c>
      <c r="B314" s="482">
        <v>0</v>
      </c>
      <c r="C314" s="482">
        <v>0</v>
      </c>
      <c r="D314" s="482">
        <v>0</v>
      </c>
      <c r="E314" s="482">
        <v>0</v>
      </c>
      <c r="F314" s="482">
        <v>0</v>
      </c>
      <c r="G314" s="482">
        <v>0</v>
      </c>
      <c r="H314" s="482">
        <v>0</v>
      </c>
      <c r="I314" s="482" t="s">
        <v>20</v>
      </c>
      <c r="J314" s="479" t="s">
        <v>116</v>
      </c>
      <c r="K314" s="489">
        <v>0</v>
      </c>
      <c r="L314" s="482">
        <v>0</v>
      </c>
      <c r="M314" s="482">
        <v>0</v>
      </c>
      <c r="N314" s="482">
        <v>0</v>
      </c>
      <c r="O314" s="482">
        <v>0</v>
      </c>
      <c r="P314" s="482">
        <v>0</v>
      </c>
      <c r="Q314" s="482">
        <v>0</v>
      </c>
      <c r="R314" s="482">
        <v>0</v>
      </c>
      <c r="S314" s="482">
        <v>0</v>
      </c>
      <c r="T314" s="482">
        <v>0</v>
      </c>
      <c r="U314" s="482">
        <v>0</v>
      </c>
      <c r="V314" s="482">
        <v>0</v>
      </c>
      <c r="W314" s="482">
        <v>0</v>
      </c>
      <c r="X314" s="482">
        <v>0</v>
      </c>
      <c r="Y314" s="490" t="s">
        <v>418</v>
      </c>
      <c r="Z314" s="490" t="s">
        <v>418</v>
      </c>
      <c r="AA314" s="482">
        <v>0</v>
      </c>
      <c r="AB314" s="490">
        <v>0</v>
      </c>
      <c r="AC314" s="482">
        <v>0</v>
      </c>
      <c r="AD314" s="490">
        <v>0</v>
      </c>
      <c r="AE314" s="482">
        <v>0</v>
      </c>
      <c r="AF314" s="491">
        <v>0</v>
      </c>
    </row>
    <row r="315" spans="1:32" ht="15" customHeight="1" x14ac:dyDescent="0.2">
      <c r="A315" s="463" t="s">
        <v>117</v>
      </c>
      <c r="B315" s="482">
        <v>0</v>
      </c>
      <c r="C315" s="482">
        <v>0</v>
      </c>
      <c r="D315" s="482">
        <v>0</v>
      </c>
      <c r="E315" s="482">
        <v>0</v>
      </c>
      <c r="F315" s="482">
        <v>0</v>
      </c>
      <c r="G315" s="482">
        <v>0</v>
      </c>
      <c r="H315" s="482">
        <v>0</v>
      </c>
      <c r="I315" s="482" t="s">
        <v>20</v>
      </c>
      <c r="J315" s="479" t="s">
        <v>117</v>
      </c>
      <c r="K315" s="489">
        <v>0</v>
      </c>
      <c r="L315" s="482">
        <v>0</v>
      </c>
      <c r="M315" s="482">
        <v>0</v>
      </c>
      <c r="N315" s="482">
        <v>0</v>
      </c>
      <c r="O315" s="482">
        <v>0</v>
      </c>
      <c r="P315" s="482">
        <v>0</v>
      </c>
      <c r="Q315" s="482">
        <v>0</v>
      </c>
      <c r="R315" s="482">
        <v>0</v>
      </c>
      <c r="S315" s="482">
        <v>0</v>
      </c>
      <c r="T315" s="482">
        <v>0</v>
      </c>
      <c r="U315" s="482">
        <v>0</v>
      </c>
      <c r="V315" s="482">
        <v>0</v>
      </c>
      <c r="W315" s="482">
        <v>0</v>
      </c>
      <c r="X315" s="482">
        <v>0</v>
      </c>
      <c r="Y315" s="490" t="s">
        <v>418</v>
      </c>
      <c r="Z315" s="490" t="s">
        <v>418</v>
      </c>
      <c r="AA315" s="482">
        <v>0</v>
      </c>
      <c r="AB315" s="490">
        <v>0</v>
      </c>
      <c r="AC315" s="482">
        <v>0</v>
      </c>
      <c r="AD315" s="490">
        <v>0</v>
      </c>
      <c r="AE315" s="482">
        <v>0</v>
      </c>
      <c r="AF315" s="491">
        <v>0</v>
      </c>
    </row>
    <row r="316" spans="1:32" ht="15" customHeight="1" x14ac:dyDescent="0.2">
      <c r="A316" s="463" t="s">
        <v>118</v>
      </c>
      <c r="B316" s="482">
        <v>1</v>
      </c>
      <c r="C316" s="482">
        <v>0</v>
      </c>
      <c r="D316" s="482">
        <v>1</v>
      </c>
      <c r="E316" s="482">
        <v>0</v>
      </c>
      <c r="F316" s="482">
        <v>0</v>
      </c>
      <c r="G316" s="482">
        <v>0</v>
      </c>
      <c r="H316" s="482">
        <v>0</v>
      </c>
      <c r="I316" s="482" t="s">
        <v>20</v>
      </c>
      <c r="J316" s="479" t="s">
        <v>118</v>
      </c>
      <c r="K316" s="489">
        <v>0</v>
      </c>
      <c r="L316" s="482">
        <v>0</v>
      </c>
      <c r="M316" s="482">
        <v>1</v>
      </c>
      <c r="N316" s="482">
        <v>0</v>
      </c>
      <c r="O316" s="482">
        <v>0</v>
      </c>
      <c r="P316" s="482">
        <v>0</v>
      </c>
      <c r="Q316" s="482">
        <v>0</v>
      </c>
      <c r="R316" s="482">
        <v>0</v>
      </c>
      <c r="S316" s="482">
        <v>0</v>
      </c>
      <c r="T316" s="482">
        <v>0</v>
      </c>
      <c r="U316" s="482">
        <v>0</v>
      </c>
      <c r="V316" s="482">
        <v>0</v>
      </c>
      <c r="W316" s="482">
        <v>0</v>
      </c>
      <c r="X316" s="482">
        <v>0</v>
      </c>
      <c r="Y316" s="490">
        <v>19.899999999999999</v>
      </c>
      <c r="Z316" s="490" t="s">
        <v>418</v>
      </c>
      <c r="AA316" s="482">
        <v>0</v>
      </c>
      <c r="AB316" s="490">
        <v>0</v>
      </c>
      <c r="AC316" s="482">
        <v>0</v>
      </c>
      <c r="AD316" s="490">
        <v>0</v>
      </c>
      <c r="AE316" s="482">
        <v>0</v>
      </c>
      <c r="AF316" s="491">
        <v>0</v>
      </c>
    </row>
    <row r="317" spans="1:32" ht="15" customHeight="1" x14ac:dyDescent="0.2">
      <c r="A317" s="463" t="s">
        <v>68</v>
      </c>
      <c r="B317" s="482">
        <v>0</v>
      </c>
      <c r="C317" s="482">
        <v>0</v>
      </c>
      <c r="D317" s="482">
        <v>0</v>
      </c>
      <c r="E317" s="482">
        <v>0</v>
      </c>
      <c r="F317" s="482">
        <v>0</v>
      </c>
      <c r="G317" s="482">
        <v>0</v>
      </c>
      <c r="H317" s="482">
        <v>0</v>
      </c>
      <c r="I317" s="482" t="s">
        <v>20</v>
      </c>
      <c r="J317" s="479" t="s">
        <v>68</v>
      </c>
      <c r="K317" s="489">
        <v>0</v>
      </c>
      <c r="L317" s="482">
        <v>0</v>
      </c>
      <c r="M317" s="482">
        <v>0</v>
      </c>
      <c r="N317" s="482">
        <v>0</v>
      </c>
      <c r="O317" s="482">
        <v>0</v>
      </c>
      <c r="P317" s="482">
        <v>0</v>
      </c>
      <c r="Q317" s="482">
        <v>0</v>
      </c>
      <c r="R317" s="482">
        <v>0</v>
      </c>
      <c r="S317" s="482">
        <v>0</v>
      </c>
      <c r="T317" s="482">
        <v>0</v>
      </c>
      <c r="U317" s="482">
        <v>0</v>
      </c>
      <c r="V317" s="482">
        <v>0</v>
      </c>
      <c r="W317" s="482">
        <v>0</v>
      </c>
      <c r="X317" s="482">
        <v>0</v>
      </c>
      <c r="Y317" s="490" t="s">
        <v>418</v>
      </c>
      <c r="Z317" s="490" t="s">
        <v>418</v>
      </c>
      <c r="AA317" s="482">
        <v>0</v>
      </c>
      <c r="AB317" s="490">
        <v>0</v>
      </c>
      <c r="AC317" s="482">
        <v>0</v>
      </c>
      <c r="AD317" s="490">
        <v>0</v>
      </c>
      <c r="AE317" s="482">
        <v>0</v>
      </c>
      <c r="AF317" s="491">
        <v>0</v>
      </c>
    </row>
    <row r="318" spans="1:32" ht="15" customHeight="1" x14ac:dyDescent="0.2">
      <c r="A318" s="463" t="s">
        <v>119</v>
      </c>
      <c r="B318" s="482">
        <v>0</v>
      </c>
      <c r="C318" s="482">
        <v>0</v>
      </c>
      <c r="D318" s="482">
        <v>0</v>
      </c>
      <c r="E318" s="482">
        <v>0</v>
      </c>
      <c r="F318" s="482">
        <v>0</v>
      </c>
      <c r="G318" s="482">
        <v>0</v>
      </c>
      <c r="H318" s="482">
        <v>0</v>
      </c>
      <c r="I318" s="482" t="s">
        <v>20</v>
      </c>
      <c r="J318" s="479" t="s">
        <v>119</v>
      </c>
      <c r="K318" s="489">
        <v>0</v>
      </c>
      <c r="L318" s="482">
        <v>0</v>
      </c>
      <c r="M318" s="482">
        <v>0</v>
      </c>
      <c r="N318" s="482">
        <v>0</v>
      </c>
      <c r="O318" s="482">
        <v>0</v>
      </c>
      <c r="P318" s="482">
        <v>0</v>
      </c>
      <c r="Q318" s="482">
        <v>0</v>
      </c>
      <c r="R318" s="482">
        <v>0</v>
      </c>
      <c r="S318" s="482">
        <v>0</v>
      </c>
      <c r="T318" s="482">
        <v>0</v>
      </c>
      <c r="U318" s="482">
        <v>0</v>
      </c>
      <c r="V318" s="482">
        <v>0</v>
      </c>
      <c r="W318" s="482">
        <v>0</v>
      </c>
      <c r="X318" s="482">
        <v>0</v>
      </c>
      <c r="Y318" s="490" t="s">
        <v>418</v>
      </c>
      <c r="Z318" s="490" t="s">
        <v>418</v>
      </c>
      <c r="AA318" s="482">
        <v>0</v>
      </c>
      <c r="AB318" s="490">
        <v>0</v>
      </c>
      <c r="AC318" s="482">
        <v>0</v>
      </c>
      <c r="AD318" s="490">
        <v>0</v>
      </c>
      <c r="AE318" s="482">
        <v>0</v>
      </c>
      <c r="AF318" s="491">
        <v>0</v>
      </c>
    </row>
    <row r="319" spans="1:32" ht="15" customHeight="1" x14ac:dyDescent="0.2">
      <c r="A319" s="463" t="s">
        <v>120</v>
      </c>
      <c r="B319" s="482">
        <v>0</v>
      </c>
      <c r="C319" s="482">
        <v>0</v>
      </c>
      <c r="D319" s="482">
        <v>0</v>
      </c>
      <c r="E319" s="482">
        <v>0</v>
      </c>
      <c r="F319" s="482">
        <v>0</v>
      </c>
      <c r="G319" s="482">
        <v>0</v>
      </c>
      <c r="H319" s="482">
        <v>0</v>
      </c>
      <c r="I319" s="482" t="s">
        <v>20</v>
      </c>
      <c r="J319" s="479" t="s">
        <v>120</v>
      </c>
      <c r="K319" s="489">
        <v>0</v>
      </c>
      <c r="L319" s="482">
        <v>0</v>
      </c>
      <c r="M319" s="482">
        <v>0</v>
      </c>
      <c r="N319" s="482">
        <v>0</v>
      </c>
      <c r="O319" s="482">
        <v>0</v>
      </c>
      <c r="P319" s="482">
        <v>0</v>
      </c>
      <c r="Q319" s="482">
        <v>0</v>
      </c>
      <c r="R319" s="482">
        <v>0</v>
      </c>
      <c r="S319" s="482">
        <v>0</v>
      </c>
      <c r="T319" s="482">
        <v>0</v>
      </c>
      <c r="U319" s="482">
        <v>0</v>
      </c>
      <c r="V319" s="482">
        <v>0</v>
      </c>
      <c r="W319" s="482">
        <v>0</v>
      </c>
      <c r="X319" s="482">
        <v>0</v>
      </c>
      <c r="Y319" s="490" t="s">
        <v>418</v>
      </c>
      <c r="Z319" s="490" t="s">
        <v>418</v>
      </c>
      <c r="AA319" s="482">
        <v>0</v>
      </c>
      <c r="AB319" s="490">
        <v>0</v>
      </c>
      <c r="AC319" s="482">
        <v>0</v>
      </c>
      <c r="AD319" s="490">
        <v>0</v>
      </c>
      <c r="AE319" s="482">
        <v>0</v>
      </c>
      <c r="AF319" s="491">
        <v>0</v>
      </c>
    </row>
    <row r="320" spans="1:32" ht="15" customHeight="1" x14ac:dyDescent="0.2">
      <c r="A320" s="463" t="s">
        <v>121</v>
      </c>
      <c r="B320" s="482">
        <v>0</v>
      </c>
      <c r="C320" s="482">
        <v>0</v>
      </c>
      <c r="D320" s="482">
        <v>0</v>
      </c>
      <c r="E320" s="482">
        <v>0</v>
      </c>
      <c r="F320" s="482">
        <v>0</v>
      </c>
      <c r="G320" s="482">
        <v>0</v>
      </c>
      <c r="H320" s="482">
        <v>0</v>
      </c>
      <c r="I320" s="482" t="s">
        <v>20</v>
      </c>
      <c r="J320" s="479" t="s">
        <v>121</v>
      </c>
      <c r="K320" s="489">
        <v>0</v>
      </c>
      <c r="L320" s="482">
        <v>0</v>
      </c>
      <c r="M320" s="482">
        <v>0</v>
      </c>
      <c r="N320" s="482">
        <v>0</v>
      </c>
      <c r="O320" s="482">
        <v>0</v>
      </c>
      <c r="P320" s="482">
        <v>0</v>
      </c>
      <c r="Q320" s="482">
        <v>0</v>
      </c>
      <c r="R320" s="482">
        <v>0</v>
      </c>
      <c r="S320" s="482">
        <v>0</v>
      </c>
      <c r="T320" s="482">
        <v>0</v>
      </c>
      <c r="U320" s="482">
        <v>0</v>
      </c>
      <c r="V320" s="482">
        <v>0</v>
      </c>
      <c r="W320" s="482">
        <v>0</v>
      </c>
      <c r="X320" s="482">
        <v>0</v>
      </c>
      <c r="Y320" s="490" t="s">
        <v>418</v>
      </c>
      <c r="Z320" s="490" t="s">
        <v>418</v>
      </c>
      <c r="AA320" s="482">
        <v>0</v>
      </c>
      <c r="AB320" s="490">
        <v>0</v>
      </c>
      <c r="AC320" s="482">
        <v>0</v>
      </c>
      <c r="AD320" s="490">
        <v>0</v>
      </c>
      <c r="AE320" s="482">
        <v>0</v>
      </c>
      <c r="AF320" s="491">
        <v>0</v>
      </c>
    </row>
    <row r="321" spans="1:32" ht="15" customHeight="1" x14ac:dyDescent="0.2">
      <c r="A321" s="463" t="s">
        <v>70</v>
      </c>
      <c r="B321" s="482">
        <v>0</v>
      </c>
      <c r="C321" s="482">
        <v>0</v>
      </c>
      <c r="D321" s="482">
        <v>0</v>
      </c>
      <c r="E321" s="482">
        <v>0</v>
      </c>
      <c r="F321" s="482">
        <v>0</v>
      </c>
      <c r="G321" s="482">
        <v>0</v>
      </c>
      <c r="H321" s="482">
        <v>0</v>
      </c>
      <c r="I321" s="482" t="s">
        <v>20</v>
      </c>
      <c r="J321" s="479" t="s">
        <v>70</v>
      </c>
      <c r="K321" s="489">
        <v>0</v>
      </c>
      <c r="L321" s="482">
        <v>0</v>
      </c>
      <c r="M321" s="482">
        <v>0</v>
      </c>
      <c r="N321" s="482">
        <v>0</v>
      </c>
      <c r="O321" s="482">
        <v>0</v>
      </c>
      <c r="P321" s="482">
        <v>0</v>
      </c>
      <c r="Q321" s="482">
        <v>0</v>
      </c>
      <c r="R321" s="482">
        <v>0</v>
      </c>
      <c r="S321" s="482">
        <v>0</v>
      </c>
      <c r="T321" s="482">
        <v>0</v>
      </c>
      <c r="U321" s="482">
        <v>0</v>
      </c>
      <c r="V321" s="482">
        <v>0</v>
      </c>
      <c r="W321" s="482">
        <v>0</v>
      </c>
      <c r="X321" s="482">
        <v>0</v>
      </c>
      <c r="Y321" s="490" t="s">
        <v>418</v>
      </c>
      <c r="Z321" s="490" t="s">
        <v>418</v>
      </c>
      <c r="AA321" s="482">
        <v>0</v>
      </c>
      <c r="AB321" s="490">
        <v>0</v>
      </c>
      <c r="AC321" s="482">
        <v>0</v>
      </c>
      <c r="AD321" s="490">
        <v>0</v>
      </c>
      <c r="AE321" s="482">
        <v>0</v>
      </c>
      <c r="AF321" s="491">
        <v>0</v>
      </c>
    </row>
    <row r="322" spans="1:32" ht="15" customHeight="1" x14ac:dyDescent="0.2">
      <c r="A322" s="463" t="s">
        <v>122</v>
      </c>
      <c r="B322" s="482">
        <v>0</v>
      </c>
      <c r="C322" s="482">
        <v>0</v>
      </c>
      <c r="D322" s="482">
        <v>0</v>
      </c>
      <c r="E322" s="482">
        <v>0</v>
      </c>
      <c r="F322" s="482">
        <v>0</v>
      </c>
      <c r="G322" s="482">
        <v>0</v>
      </c>
      <c r="H322" s="482">
        <v>0</v>
      </c>
      <c r="I322" s="482" t="s">
        <v>20</v>
      </c>
      <c r="J322" s="479" t="s">
        <v>122</v>
      </c>
      <c r="K322" s="489">
        <v>0</v>
      </c>
      <c r="L322" s="482">
        <v>0</v>
      </c>
      <c r="M322" s="482">
        <v>0</v>
      </c>
      <c r="N322" s="482">
        <v>0</v>
      </c>
      <c r="O322" s="482">
        <v>0</v>
      </c>
      <c r="P322" s="482">
        <v>0</v>
      </c>
      <c r="Q322" s="482">
        <v>0</v>
      </c>
      <c r="R322" s="482">
        <v>0</v>
      </c>
      <c r="S322" s="482">
        <v>0</v>
      </c>
      <c r="T322" s="482">
        <v>0</v>
      </c>
      <c r="U322" s="482">
        <v>0</v>
      </c>
      <c r="V322" s="482">
        <v>0</v>
      </c>
      <c r="W322" s="482">
        <v>0</v>
      </c>
      <c r="X322" s="482">
        <v>0</v>
      </c>
      <c r="Y322" s="490" t="s">
        <v>418</v>
      </c>
      <c r="Z322" s="490" t="s">
        <v>418</v>
      </c>
      <c r="AA322" s="482">
        <v>0</v>
      </c>
      <c r="AB322" s="490">
        <v>0</v>
      </c>
      <c r="AC322" s="482">
        <v>0</v>
      </c>
      <c r="AD322" s="490">
        <v>0</v>
      </c>
      <c r="AE322" s="482">
        <v>0</v>
      </c>
      <c r="AF322" s="491">
        <v>0</v>
      </c>
    </row>
    <row r="323" spans="1:32" ht="15" customHeight="1" x14ac:dyDescent="0.2">
      <c r="A323" s="463" t="s">
        <v>123</v>
      </c>
      <c r="B323" s="482">
        <v>0</v>
      </c>
      <c r="C323" s="482">
        <v>0</v>
      </c>
      <c r="D323" s="482">
        <v>0</v>
      </c>
      <c r="E323" s="482">
        <v>0</v>
      </c>
      <c r="F323" s="482">
        <v>0</v>
      </c>
      <c r="G323" s="482">
        <v>0</v>
      </c>
      <c r="H323" s="482">
        <v>0</v>
      </c>
      <c r="I323" s="482" t="s">
        <v>20</v>
      </c>
      <c r="J323" s="479" t="s">
        <v>123</v>
      </c>
      <c r="K323" s="489">
        <v>0</v>
      </c>
      <c r="L323" s="482">
        <v>0</v>
      </c>
      <c r="M323" s="482">
        <v>0</v>
      </c>
      <c r="N323" s="482">
        <v>0</v>
      </c>
      <c r="O323" s="482">
        <v>0</v>
      </c>
      <c r="P323" s="482">
        <v>0</v>
      </c>
      <c r="Q323" s="482">
        <v>0</v>
      </c>
      <c r="R323" s="482">
        <v>0</v>
      </c>
      <c r="S323" s="482">
        <v>0</v>
      </c>
      <c r="T323" s="482">
        <v>0</v>
      </c>
      <c r="U323" s="482">
        <v>0</v>
      </c>
      <c r="V323" s="482">
        <v>0</v>
      </c>
      <c r="W323" s="482">
        <v>0</v>
      </c>
      <c r="X323" s="482">
        <v>0</v>
      </c>
      <c r="Y323" s="490" t="s">
        <v>418</v>
      </c>
      <c r="Z323" s="490" t="s">
        <v>418</v>
      </c>
      <c r="AA323" s="482">
        <v>0</v>
      </c>
      <c r="AB323" s="490">
        <v>0</v>
      </c>
      <c r="AC323" s="482">
        <v>0</v>
      </c>
      <c r="AD323" s="490">
        <v>0</v>
      </c>
      <c r="AE323" s="482">
        <v>0</v>
      </c>
      <c r="AF323" s="491">
        <v>0</v>
      </c>
    </row>
    <row r="324" spans="1:32" ht="15" customHeight="1" thickBot="1" x14ac:dyDescent="0.25">
      <c r="A324" s="463" t="s">
        <v>124</v>
      </c>
      <c r="B324" s="482">
        <v>0</v>
      </c>
      <c r="C324" s="482">
        <v>0</v>
      </c>
      <c r="D324" s="482">
        <v>0</v>
      </c>
      <c r="E324" s="482">
        <v>0</v>
      </c>
      <c r="F324" s="482">
        <v>0</v>
      </c>
      <c r="G324" s="482">
        <v>0</v>
      </c>
      <c r="H324" s="482">
        <v>0</v>
      </c>
      <c r="I324" s="482" t="s">
        <v>20</v>
      </c>
      <c r="J324" s="479" t="s">
        <v>124</v>
      </c>
      <c r="K324" s="501">
        <v>0</v>
      </c>
      <c r="L324" s="502">
        <v>0</v>
      </c>
      <c r="M324" s="502">
        <v>0</v>
      </c>
      <c r="N324" s="502">
        <v>0</v>
      </c>
      <c r="O324" s="502">
        <v>0</v>
      </c>
      <c r="P324" s="502">
        <v>0</v>
      </c>
      <c r="Q324" s="502">
        <v>0</v>
      </c>
      <c r="R324" s="502">
        <v>0</v>
      </c>
      <c r="S324" s="502">
        <v>0</v>
      </c>
      <c r="T324" s="502">
        <v>0</v>
      </c>
      <c r="U324" s="502">
        <v>0</v>
      </c>
      <c r="V324" s="502">
        <v>0</v>
      </c>
      <c r="W324" s="502">
        <v>0</v>
      </c>
      <c r="X324" s="502">
        <v>0</v>
      </c>
      <c r="Y324" s="503" t="s">
        <v>418</v>
      </c>
      <c r="Z324" s="503" t="s">
        <v>418</v>
      </c>
      <c r="AA324" s="502">
        <v>0</v>
      </c>
      <c r="AB324" s="503">
        <v>0</v>
      </c>
      <c r="AC324" s="502">
        <v>0</v>
      </c>
      <c r="AD324" s="503">
        <v>0</v>
      </c>
      <c r="AE324" s="502">
        <v>0</v>
      </c>
      <c r="AF324" s="504">
        <v>0</v>
      </c>
    </row>
    <row r="325" spans="1:32" ht="15" customHeight="1" x14ac:dyDescent="0.2">
      <c r="A325" s="463" t="s">
        <v>125</v>
      </c>
      <c r="B325" s="505">
        <v>52</v>
      </c>
      <c r="C325" s="505">
        <v>1</v>
      </c>
      <c r="D325" s="505">
        <v>45</v>
      </c>
      <c r="E325" s="505">
        <v>5</v>
      </c>
      <c r="F325" s="505">
        <v>1</v>
      </c>
      <c r="G325" s="505">
        <v>0</v>
      </c>
      <c r="H325" s="505">
        <v>0</v>
      </c>
      <c r="I325" s="505" t="s">
        <v>20</v>
      </c>
      <c r="J325" s="466" t="s">
        <v>125</v>
      </c>
      <c r="K325" s="506">
        <v>2</v>
      </c>
      <c r="L325" s="506">
        <v>17</v>
      </c>
      <c r="M325" s="506">
        <v>23</v>
      </c>
      <c r="N325" s="506">
        <v>10</v>
      </c>
      <c r="O325" s="506">
        <v>0</v>
      </c>
      <c r="P325" s="506">
        <v>0</v>
      </c>
      <c r="Q325" s="506">
        <v>0</v>
      </c>
      <c r="R325" s="506">
        <v>0</v>
      </c>
      <c r="S325" s="506">
        <v>0</v>
      </c>
      <c r="T325" s="506">
        <v>0</v>
      </c>
      <c r="U325" s="506">
        <v>0</v>
      </c>
      <c r="V325" s="506">
        <v>0</v>
      </c>
      <c r="W325" s="506">
        <v>0</v>
      </c>
      <c r="X325" s="506">
        <v>0</v>
      </c>
      <c r="Y325" s="507">
        <v>16.899999999999999</v>
      </c>
      <c r="Z325" s="507">
        <v>20.7</v>
      </c>
      <c r="AA325" s="506">
        <v>0</v>
      </c>
      <c r="AB325" s="507">
        <v>0</v>
      </c>
      <c r="AC325" s="506">
        <v>0</v>
      </c>
      <c r="AD325" s="507">
        <v>0</v>
      </c>
      <c r="AE325" s="506">
        <v>0</v>
      </c>
      <c r="AF325" s="508">
        <v>0</v>
      </c>
    </row>
    <row r="326" spans="1:32" ht="15" customHeight="1" x14ac:dyDescent="0.2">
      <c r="A326" s="463" t="s">
        <v>126</v>
      </c>
      <c r="B326" s="506">
        <v>55</v>
      </c>
      <c r="C326" s="506">
        <v>1</v>
      </c>
      <c r="D326" s="506">
        <v>48</v>
      </c>
      <c r="E326" s="506">
        <v>5</v>
      </c>
      <c r="F326" s="506">
        <v>1</v>
      </c>
      <c r="G326" s="506">
        <v>0</v>
      </c>
      <c r="H326" s="506">
        <v>0</v>
      </c>
      <c r="I326" s="506" t="s">
        <v>20</v>
      </c>
      <c r="J326" s="463" t="s">
        <v>126</v>
      </c>
      <c r="K326" s="506">
        <v>2</v>
      </c>
      <c r="L326" s="506">
        <v>17</v>
      </c>
      <c r="M326" s="506">
        <v>25</v>
      </c>
      <c r="N326" s="506">
        <v>11</v>
      </c>
      <c r="O326" s="506">
        <v>0</v>
      </c>
      <c r="P326" s="506">
        <v>0</v>
      </c>
      <c r="Q326" s="506">
        <v>0</v>
      </c>
      <c r="R326" s="506">
        <v>0</v>
      </c>
      <c r="S326" s="506">
        <v>0</v>
      </c>
      <c r="T326" s="506">
        <v>0</v>
      </c>
      <c r="U326" s="506">
        <v>0</v>
      </c>
      <c r="V326" s="506">
        <v>0</v>
      </c>
      <c r="W326" s="506">
        <v>0</v>
      </c>
      <c r="X326" s="506">
        <v>0</v>
      </c>
      <c r="Y326" s="507">
        <v>17</v>
      </c>
      <c r="Z326" s="507">
        <v>21.2</v>
      </c>
      <c r="AA326" s="506">
        <v>0</v>
      </c>
      <c r="AB326" s="507">
        <v>0</v>
      </c>
      <c r="AC326" s="506">
        <v>0</v>
      </c>
      <c r="AD326" s="507">
        <v>0</v>
      </c>
      <c r="AE326" s="506">
        <v>0</v>
      </c>
      <c r="AF326" s="508">
        <v>0</v>
      </c>
    </row>
    <row r="327" spans="1:32" ht="15" customHeight="1" x14ac:dyDescent="0.2">
      <c r="A327" s="463" t="s">
        <v>127</v>
      </c>
      <c r="B327" s="506">
        <v>55</v>
      </c>
      <c r="C327" s="506">
        <v>1</v>
      </c>
      <c r="D327" s="506">
        <v>48</v>
      </c>
      <c r="E327" s="506">
        <v>5</v>
      </c>
      <c r="F327" s="506">
        <v>1</v>
      </c>
      <c r="G327" s="506">
        <v>0</v>
      </c>
      <c r="H327" s="506">
        <v>0</v>
      </c>
      <c r="I327" s="506" t="s">
        <v>20</v>
      </c>
      <c r="J327" s="463" t="s">
        <v>127</v>
      </c>
      <c r="K327" s="506">
        <v>2</v>
      </c>
      <c r="L327" s="506">
        <v>17</v>
      </c>
      <c r="M327" s="506">
        <v>25</v>
      </c>
      <c r="N327" s="506">
        <v>11</v>
      </c>
      <c r="O327" s="506">
        <v>0</v>
      </c>
      <c r="P327" s="506">
        <v>0</v>
      </c>
      <c r="Q327" s="506">
        <v>0</v>
      </c>
      <c r="R327" s="506">
        <v>0</v>
      </c>
      <c r="S327" s="506">
        <v>0</v>
      </c>
      <c r="T327" s="506">
        <v>0</v>
      </c>
      <c r="U327" s="506">
        <v>0</v>
      </c>
      <c r="V327" s="506">
        <v>0</v>
      </c>
      <c r="W327" s="506">
        <v>0</v>
      </c>
      <c r="X327" s="506">
        <v>0</v>
      </c>
      <c r="Y327" s="507">
        <v>17</v>
      </c>
      <c r="Z327" s="507">
        <v>21.2</v>
      </c>
      <c r="AA327" s="506">
        <v>0</v>
      </c>
      <c r="AB327" s="507">
        <v>0</v>
      </c>
      <c r="AC327" s="506">
        <v>0</v>
      </c>
      <c r="AD327" s="507">
        <v>0</v>
      </c>
      <c r="AE327" s="506">
        <v>0</v>
      </c>
      <c r="AF327" s="508">
        <v>0</v>
      </c>
    </row>
    <row r="328" spans="1:32" ht="15" customHeight="1" thickBot="1" x14ac:dyDescent="0.25">
      <c r="A328" s="463" t="s">
        <v>128</v>
      </c>
      <c r="B328" s="509">
        <v>55</v>
      </c>
      <c r="C328" s="509">
        <v>1</v>
      </c>
      <c r="D328" s="509">
        <v>48</v>
      </c>
      <c r="E328" s="509">
        <v>5</v>
      </c>
      <c r="F328" s="509">
        <v>1</v>
      </c>
      <c r="G328" s="509">
        <v>0</v>
      </c>
      <c r="H328" s="509">
        <v>0</v>
      </c>
      <c r="I328" s="509" t="s">
        <v>20</v>
      </c>
      <c r="J328" s="476" t="s">
        <v>128</v>
      </c>
      <c r="K328" s="509">
        <v>2</v>
      </c>
      <c r="L328" s="509">
        <v>17</v>
      </c>
      <c r="M328" s="509">
        <v>25</v>
      </c>
      <c r="N328" s="509">
        <v>11</v>
      </c>
      <c r="O328" s="509">
        <v>0</v>
      </c>
      <c r="P328" s="509">
        <v>0</v>
      </c>
      <c r="Q328" s="509">
        <v>0</v>
      </c>
      <c r="R328" s="509">
        <v>0</v>
      </c>
      <c r="S328" s="509">
        <v>0</v>
      </c>
      <c r="T328" s="509">
        <v>0</v>
      </c>
      <c r="U328" s="509">
        <v>0</v>
      </c>
      <c r="V328" s="509">
        <v>0</v>
      </c>
      <c r="W328" s="509">
        <v>0</v>
      </c>
      <c r="X328" s="509">
        <v>0</v>
      </c>
      <c r="Y328" s="510">
        <v>17</v>
      </c>
      <c r="Z328" s="510">
        <v>21.2</v>
      </c>
      <c r="AA328" s="509">
        <v>0</v>
      </c>
      <c r="AB328" s="510">
        <v>0</v>
      </c>
      <c r="AC328" s="509">
        <v>0</v>
      </c>
      <c r="AD328" s="510">
        <v>0</v>
      </c>
      <c r="AE328" s="509">
        <v>0</v>
      </c>
      <c r="AF328" s="511">
        <v>0</v>
      </c>
    </row>
    <row r="329" spans="1:32" ht="15" customHeight="1" x14ac:dyDescent="0.2">
      <c r="A329" s="463"/>
      <c r="AF329" s="512"/>
    </row>
    <row r="330" spans="1:32" ht="15" customHeight="1" x14ac:dyDescent="0.2">
      <c r="A330" s="463"/>
      <c r="AF330" s="512"/>
    </row>
    <row r="331" spans="1:32" ht="15" customHeight="1" x14ac:dyDescent="0.2">
      <c r="A331" s="513">
        <f>A224+1</f>
        <v>44778</v>
      </c>
      <c r="AF331" s="512"/>
    </row>
    <row r="332" spans="1:32" ht="15" customHeight="1" thickBot="1" x14ac:dyDescent="0.25">
      <c r="A332" s="463"/>
      <c r="AF332" s="512"/>
    </row>
    <row r="333" spans="1:32" ht="15" customHeight="1" x14ac:dyDescent="0.2">
      <c r="A333" s="464" t="s">
        <v>227</v>
      </c>
      <c r="B333" s="465" t="s">
        <v>386</v>
      </c>
      <c r="C333" s="465" t="s">
        <v>387</v>
      </c>
      <c r="D333" s="465" t="s">
        <v>387</v>
      </c>
      <c r="E333" s="465" t="s">
        <v>387</v>
      </c>
      <c r="F333" s="465" t="s">
        <v>387</v>
      </c>
      <c r="G333" s="465" t="s">
        <v>387</v>
      </c>
      <c r="H333" s="465" t="s">
        <v>387</v>
      </c>
      <c r="I333" s="465" t="s">
        <v>388</v>
      </c>
      <c r="J333" s="466" t="s">
        <v>389</v>
      </c>
      <c r="K333" s="465" t="s">
        <v>390</v>
      </c>
      <c r="L333" s="465" t="s">
        <v>390</v>
      </c>
      <c r="M333" s="465" t="s">
        <v>390</v>
      </c>
      <c r="N333" s="465" t="s">
        <v>390</v>
      </c>
      <c r="O333" s="465" t="s">
        <v>390</v>
      </c>
      <c r="P333" s="465" t="s">
        <v>390</v>
      </c>
      <c r="Q333" s="465" t="s">
        <v>390</v>
      </c>
      <c r="R333" s="465" t="s">
        <v>390</v>
      </c>
      <c r="S333" s="465" t="s">
        <v>390</v>
      </c>
      <c r="T333" s="465" t="s">
        <v>390</v>
      </c>
      <c r="U333" s="465" t="s">
        <v>390</v>
      </c>
      <c r="V333" s="465" t="s">
        <v>390</v>
      </c>
      <c r="W333" s="465" t="s">
        <v>390</v>
      </c>
      <c r="X333" s="465" t="s">
        <v>390</v>
      </c>
      <c r="Y333" s="467" t="s">
        <v>391</v>
      </c>
      <c r="Z333" s="467" t="s">
        <v>392</v>
      </c>
      <c r="AA333" s="465" t="s">
        <v>393</v>
      </c>
      <c r="AB333" s="467" t="s">
        <v>394</v>
      </c>
      <c r="AC333" s="468" t="s">
        <v>395</v>
      </c>
      <c r="AD333" s="469" t="s">
        <v>396</v>
      </c>
      <c r="AE333" s="468" t="s">
        <v>397</v>
      </c>
      <c r="AF333" s="470" t="s">
        <v>398</v>
      </c>
    </row>
    <row r="334" spans="1:32" ht="15" customHeight="1" x14ac:dyDescent="0.2">
      <c r="A334" s="463" t="s">
        <v>20</v>
      </c>
      <c r="B334" s="471" t="s">
        <v>20</v>
      </c>
      <c r="C334" s="471" t="s">
        <v>21</v>
      </c>
      <c r="D334" s="471" t="s">
        <v>22</v>
      </c>
      <c r="E334" s="471" t="s">
        <v>23</v>
      </c>
      <c r="F334" s="471" t="s">
        <v>24</v>
      </c>
      <c r="G334" s="471" t="s">
        <v>25</v>
      </c>
      <c r="H334" s="471" t="s">
        <v>26</v>
      </c>
      <c r="I334" s="471" t="s">
        <v>20</v>
      </c>
      <c r="J334" s="463" t="s">
        <v>399</v>
      </c>
      <c r="K334" s="471" t="s">
        <v>400</v>
      </c>
      <c r="L334" s="471" t="s">
        <v>401</v>
      </c>
      <c r="M334" s="471" t="s">
        <v>402</v>
      </c>
      <c r="N334" s="471" t="s">
        <v>403</v>
      </c>
      <c r="O334" s="471" t="s">
        <v>404</v>
      </c>
      <c r="P334" s="471" t="s">
        <v>405</v>
      </c>
      <c r="Q334" s="471" t="s">
        <v>406</v>
      </c>
      <c r="R334" s="471" t="s">
        <v>407</v>
      </c>
      <c r="S334" s="471" t="s">
        <v>408</v>
      </c>
      <c r="T334" s="471" t="s">
        <v>409</v>
      </c>
      <c r="U334" s="471" t="s">
        <v>410</v>
      </c>
      <c r="V334" s="471" t="s">
        <v>411</v>
      </c>
      <c r="W334" s="471" t="s">
        <v>412</v>
      </c>
      <c r="X334" s="471" t="s">
        <v>413</v>
      </c>
      <c r="Y334" s="472" t="s">
        <v>20</v>
      </c>
      <c r="Z334" s="472" t="s">
        <v>414</v>
      </c>
      <c r="AA334" s="471" t="s">
        <v>410</v>
      </c>
      <c r="AB334" s="471" t="s">
        <v>410</v>
      </c>
      <c r="AC334" s="473" t="s">
        <v>419</v>
      </c>
      <c r="AD334" s="473" t="s">
        <v>419</v>
      </c>
      <c r="AE334" s="473" t="s">
        <v>420</v>
      </c>
      <c r="AF334" s="474" t="s">
        <v>420</v>
      </c>
    </row>
    <row r="335" spans="1:32" ht="15" customHeight="1" thickBot="1" x14ac:dyDescent="0.25">
      <c r="A335" s="463" t="s">
        <v>20</v>
      </c>
      <c r="B335" s="471" t="s">
        <v>20</v>
      </c>
      <c r="C335" s="475" t="s">
        <v>20</v>
      </c>
      <c r="D335" s="475" t="s">
        <v>20</v>
      </c>
      <c r="E335" s="475" t="s">
        <v>20</v>
      </c>
      <c r="F335" s="475" t="s">
        <v>20</v>
      </c>
      <c r="G335" s="475" t="s">
        <v>20</v>
      </c>
      <c r="H335" s="475" t="s">
        <v>20</v>
      </c>
      <c r="I335" s="475" t="s">
        <v>20</v>
      </c>
      <c r="J335" s="476" t="s">
        <v>20</v>
      </c>
      <c r="K335" s="471" t="s">
        <v>401</v>
      </c>
      <c r="L335" s="471" t="s">
        <v>402</v>
      </c>
      <c r="M335" s="471" t="s">
        <v>403</v>
      </c>
      <c r="N335" s="471" t="s">
        <v>404</v>
      </c>
      <c r="O335" s="471" t="s">
        <v>405</v>
      </c>
      <c r="P335" s="471" t="s">
        <v>406</v>
      </c>
      <c r="Q335" s="471" t="s">
        <v>407</v>
      </c>
      <c r="R335" s="471" t="s">
        <v>408</v>
      </c>
      <c r="S335" s="471" t="s">
        <v>409</v>
      </c>
      <c r="T335" s="471" t="s">
        <v>410</v>
      </c>
      <c r="U335" s="471" t="s">
        <v>411</v>
      </c>
      <c r="V335" s="471" t="s">
        <v>412</v>
      </c>
      <c r="W335" s="471" t="s">
        <v>413</v>
      </c>
      <c r="X335" s="471" t="s">
        <v>415</v>
      </c>
      <c r="Y335" s="472" t="s">
        <v>20</v>
      </c>
      <c r="Z335" s="472" t="s">
        <v>20</v>
      </c>
      <c r="AA335" s="471" t="s">
        <v>20</v>
      </c>
      <c r="AB335" s="472" t="s">
        <v>20</v>
      </c>
      <c r="AC335" s="473" t="s">
        <v>27</v>
      </c>
      <c r="AD335" s="477" t="s">
        <v>27</v>
      </c>
      <c r="AE335" s="473" t="s">
        <v>28</v>
      </c>
      <c r="AF335" s="478" t="s">
        <v>28</v>
      </c>
    </row>
    <row r="336" spans="1:32" ht="15" customHeight="1" thickBot="1" x14ac:dyDescent="0.25">
      <c r="A336" s="463" t="s">
        <v>29</v>
      </c>
      <c r="B336" s="480">
        <v>0</v>
      </c>
      <c r="C336" s="481">
        <v>0</v>
      </c>
      <c r="D336" s="482">
        <v>0</v>
      </c>
      <c r="E336" s="482">
        <v>0</v>
      </c>
      <c r="F336" s="482">
        <v>0</v>
      </c>
      <c r="G336" s="482">
        <v>0</v>
      </c>
      <c r="H336" s="482">
        <v>0</v>
      </c>
      <c r="I336" s="482" t="s">
        <v>20</v>
      </c>
      <c r="J336" s="483" t="s">
        <v>29</v>
      </c>
      <c r="K336" s="484">
        <v>0</v>
      </c>
      <c r="L336" s="485">
        <v>0</v>
      </c>
      <c r="M336" s="485">
        <v>0</v>
      </c>
      <c r="N336" s="485">
        <v>0</v>
      </c>
      <c r="O336" s="485">
        <v>0</v>
      </c>
      <c r="P336" s="485">
        <v>0</v>
      </c>
      <c r="Q336" s="485">
        <v>0</v>
      </c>
      <c r="R336" s="485">
        <v>0</v>
      </c>
      <c r="S336" s="485">
        <v>0</v>
      </c>
      <c r="T336" s="485">
        <v>0</v>
      </c>
      <c r="U336" s="485">
        <v>0</v>
      </c>
      <c r="V336" s="485">
        <v>0</v>
      </c>
      <c r="W336" s="485">
        <v>0</v>
      </c>
      <c r="X336" s="485">
        <v>0</v>
      </c>
      <c r="Y336" s="486" t="s">
        <v>418</v>
      </c>
      <c r="Z336" s="486" t="s">
        <v>418</v>
      </c>
      <c r="AA336" s="485">
        <v>0</v>
      </c>
      <c r="AB336" s="486">
        <v>0</v>
      </c>
      <c r="AC336" s="485">
        <v>0</v>
      </c>
      <c r="AD336" s="486">
        <v>0</v>
      </c>
      <c r="AE336" s="485">
        <v>0</v>
      </c>
      <c r="AF336" s="487">
        <v>0</v>
      </c>
    </row>
    <row r="337" spans="1:32" ht="15" customHeight="1" x14ac:dyDescent="0.2">
      <c r="A337" s="463" t="s">
        <v>30</v>
      </c>
      <c r="B337" s="488">
        <v>0</v>
      </c>
      <c r="C337" s="482">
        <v>0</v>
      </c>
      <c r="D337" s="482">
        <v>0</v>
      </c>
      <c r="E337" s="482">
        <v>0</v>
      </c>
      <c r="F337" s="482">
        <v>0</v>
      </c>
      <c r="G337" s="482">
        <v>0</v>
      </c>
      <c r="H337" s="482">
        <v>0</v>
      </c>
      <c r="I337" s="482" t="s">
        <v>20</v>
      </c>
      <c r="J337" s="479" t="s">
        <v>30</v>
      </c>
      <c r="K337" s="489">
        <v>0</v>
      </c>
      <c r="L337" s="482">
        <v>0</v>
      </c>
      <c r="M337" s="482">
        <v>0</v>
      </c>
      <c r="N337" s="482">
        <v>0</v>
      </c>
      <c r="O337" s="482">
        <v>0</v>
      </c>
      <c r="P337" s="482">
        <v>0</v>
      </c>
      <c r="Q337" s="482">
        <v>0</v>
      </c>
      <c r="R337" s="482">
        <v>0</v>
      </c>
      <c r="S337" s="482">
        <v>0</v>
      </c>
      <c r="T337" s="482">
        <v>0</v>
      </c>
      <c r="U337" s="482">
        <v>0</v>
      </c>
      <c r="V337" s="482">
        <v>0</v>
      </c>
      <c r="W337" s="482">
        <v>0</v>
      </c>
      <c r="X337" s="482">
        <v>0</v>
      </c>
      <c r="Y337" s="490" t="s">
        <v>418</v>
      </c>
      <c r="Z337" s="490" t="s">
        <v>418</v>
      </c>
      <c r="AA337" s="482">
        <v>0</v>
      </c>
      <c r="AB337" s="490">
        <v>0</v>
      </c>
      <c r="AC337" s="482">
        <v>0</v>
      </c>
      <c r="AD337" s="490">
        <v>0</v>
      </c>
      <c r="AE337" s="482">
        <v>0</v>
      </c>
      <c r="AF337" s="491">
        <v>0</v>
      </c>
    </row>
    <row r="338" spans="1:32" ht="15" customHeight="1" x14ac:dyDescent="0.2">
      <c r="A338" s="463" t="s">
        <v>32</v>
      </c>
      <c r="B338" s="482">
        <v>0</v>
      </c>
      <c r="C338" s="482">
        <v>0</v>
      </c>
      <c r="D338" s="482">
        <v>0</v>
      </c>
      <c r="E338" s="482">
        <v>0</v>
      </c>
      <c r="F338" s="482">
        <v>0</v>
      </c>
      <c r="G338" s="482">
        <v>0</v>
      </c>
      <c r="H338" s="482">
        <v>0</v>
      </c>
      <c r="I338" s="482" t="s">
        <v>20</v>
      </c>
      <c r="J338" s="479" t="s">
        <v>32</v>
      </c>
      <c r="K338" s="489">
        <v>0</v>
      </c>
      <c r="L338" s="482">
        <v>0</v>
      </c>
      <c r="M338" s="482">
        <v>0</v>
      </c>
      <c r="N338" s="482">
        <v>0</v>
      </c>
      <c r="O338" s="482">
        <v>0</v>
      </c>
      <c r="P338" s="482">
        <v>0</v>
      </c>
      <c r="Q338" s="482">
        <v>0</v>
      </c>
      <c r="R338" s="482">
        <v>0</v>
      </c>
      <c r="S338" s="482">
        <v>0</v>
      </c>
      <c r="T338" s="482">
        <v>0</v>
      </c>
      <c r="U338" s="482">
        <v>0</v>
      </c>
      <c r="V338" s="482">
        <v>0</v>
      </c>
      <c r="W338" s="482">
        <v>0</v>
      </c>
      <c r="X338" s="482">
        <v>0</v>
      </c>
      <c r="Y338" s="490" t="s">
        <v>418</v>
      </c>
      <c r="Z338" s="490" t="s">
        <v>418</v>
      </c>
      <c r="AA338" s="482">
        <v>0</v>
      </c>
      <c r="AB338" s="490">
        <v>0</v>
      </c>
      <c r="AC338" s="482">
        <v>0</v>
      </c>
      <c r="AD338" s="490">
        <v>0</v>
      </c>
      <c r="AE338" s="482">
        <v>0</v>
      </c>
      <c r="AF338" s="491">
        <v>0</v>
      </c>
    </row>
    <row r="339" spans="1:32" ht="15" customHeight="1" x14ac:dyDescent="0.2">
      <c r="A339" s="463" t="s">
        <v>34</v>
      </c>
      <c r="B339" s="482">
        <v>0</v>
      </c>
      <c r="C339" s="482">
        <v>0</v>
      </c>
      <c r="D339" s="482">
        <v>0</v>
      </c>
      <c r="E339" s="482">
        <v>0</v>
      </c>
      <c r="F339" s="482">
        <v>0</v>
      </c>
      <c r="G339" s="482">
        <v>0</v>
      </c>
      <c r="H339" s="482">
        <v>0</v>
      </c>
      <c r="I339" s="482" t="s">
        <v>20</v>
      </c>
      <c r="J339" s="479" t="s">
        <v>34</v>
      </c>
      <c r="K339" s="489">
        <v>0</v>
      </c>
      <c r="L339" s="482">
        <v>0</v>
      </c>
      <c r="M339" s="482">
        <v>0</v>
      </c>
      <c r="N339" s="482">
        <v>0</v>
      </c>
      <c r="O339" s="482">
        <v>0</v>
      </c>
      <c r="P339" s="482">
        <v>0</v>
      </c>
      <c r="Q339" s="482">
        <v>0</v>
      </c>
      <c r="R339" s="482">
        <v>0</v>
      </c>
      <c r="S339" s="482">
        <v>0</v>
      </c>
      <c r="T339" s="482">
        <v>0</v>
      </c>
      <c r="U339" s="482">
        <v>0</v>
      </c>
      <c r="V339" s="482">
        <v>0</v>
      </c>
      <c r="W339" s="482">
        <v>0</v>
      </c>
      <c r="X339" s="482">
        <v>0</v>
      </c>
      <c r="Y339" s="490" t="s">
        <v>418</v>
      </c>
      <c r="Z339" s="490" t="s">
        <v>418</v>
      </c>
      <c r="AA339" s="482">
        <v>0</v>
      </c>
      <c r="AB339" s="490">
        <v>0</v>
      </c>
      <c r="AC339" s="482">
        <v>0</v>
      </c>
      <c r="AD339" s="490">
        <v>0</v>
      </c>
      <c r="AE339" s="482">
        <v>0</v>
      </c>
      <c r="AF339" s="491">
        <v>0</v>
      </c>
    </row>
    <row r="340" spans="1:32" ht="15" customHeight="1" x14ac:dyDescent="0.2">
      <c r="A340" s="463" t="s">
        <v>31</v>
      </c>
      <c r="B340" s="482">
        <v>0</v>
      </c>
      <c r="C340" s="482">
        <v>0</v>
      </c>
      <c r="D340" s="482">
        <v>0</v>
      </c>
      <c r="E340" s="482">
        <v>0</v>
      </c>
      <c r="F340" s="482">
        <v>0</v>
      </c>
      <c r="G340" s="482">
        <v>0</v>
      </c>
      <c r="H340" s="482">
        <v>0</v>
      </c>
      <c r="I340" s="482" t="s">
        <v>20</v>
      </c>
      <c r="J340" s="479" t="s">
        <v>31</v>
      </c>
      <c r="K340" s="489">
        <v>0</v>
      </c>
      <c r="L340" s="482">
        <v>0</v>
      </c>
      <c r="M340" s="482">
        <v>0</v>
      </c>
      <c r="N340" s="482">
        <v>0</v>
      </c>
      <c r="O340" s="482">
        <v>0</v>
      </c>
      <c r="P340" s="482">
        <v>0</v>
      </c>
      <c r="Q340" s="482">
        <v>0</v>
      </c>
      <c r="R340" s="482">
        <v>0</v>
      </c>
      <c r="S340" s="482">
        <v>0</v>
      </c>
      <c r="T340" s="482">
        <v>0</v>
      </c>
      <c r="U340" s="482">
        <v>0</v>
      </c>
      <c r="V340" s="482">
        <v>0</v>
      </c>
      <c r="W340" s="482">
        <v>0</v>
      </c>
      <c r="X340" s="482">
        <v>0</v>
      </c>
      <c r="Y340" s="490" t="s">
        <v>418</v>
      </c>
      <c r="Z340" s="490" t="s">
        <v>418</v>
      </c>
      <c r="AA340" s="482">
        <v>0</v>
      </c>
      <c r="AB340" s="490">
        <v>0</v>
      </c>
      <c r="AC340" s="482">
        <v>0</v>
      </c>
      <c r="AD340" s="490">
        <v>0</v>
      </c>
      <c r="AE340" s="482">
        <v>0</v>
      </c>
      <c r="AF340" s="491">
        <v>0</v>
      </c>
    </row>
    <row r="341" spans="1:32" ht="15" customHeight="1" x14ac:dyDescent="0.2">
      <c r="A341" s="463" t="s">
        <v>37</v>
      </c>
      <c r="B341" s="482">
        <v>0</v>
      </c>
      <c r="C341" s="482">
        <v>0</v>
      </c>
      <c r="D341" s="482">
        <v>0</v>
      </c>
      <c r="E341" s="482">
        <v>0</v>
      </c>
      <c r="F341" s="482">
        <v>0</v>
      </c>
      <c r="G341" s="482">
        <v>0</v>
      </c>
      <c r="H341" s="482">
        <v>0</v>
      </c>
      <c r="I341" s="482" t="s">
        <v>20</v>
      </c>
      <c r="J341" s="479" t="s">
        <v>37</v>
      </c>
      <c r="K341" s="489">
        <v>0</v>
      </c>
      <c r="L341" s="482">
        <v>0</v>
      </c>
      <c r="M341" s="482">
        <v>0</v>
      </c>
      <c r="N341" s="482">
        <v>0</v>
      </c>
      <c r="O341" s="482">
        <v>0</v>
      </c>
      <c r="P341" s="482">
        <v>0</v>
      </c>
      <c r="Q341" s="482">
        <v>0</v>
      </c>
      <c r="R341" s="482">
        <v>0</v>
      </c>
      <c r="S341" s="482">
        <v>0</v>
      </c>
      <c r="T341" s="482">
        <v>0</v>
      </c>
      <c r="U341" s="482">
        <v>0</v>
      </c>
      <c r="V341" s="482">
        <v>0</v>
      </c>
      <c r="W341" s="482">
        <v>0</v>
      </c>
      <c r="X341" s="482">
        <v>0</v>
      </c>
      <c r="Y341" s="490" t="s">
        <v>418</v>
      </c>
      <c r="Z341" s="490" t="s">
        <v>418</v>
      </c>
      <c r="AA341" s="482">
        <v>0</v>
      </c>
      <c r="AB341" s="490">
        <v>0</v>
      </c>
      <c r="AC341" s="482">
        <v>0</v>
      </c>
      <c r="AD341" s="490">
        <v>0</v>
      </c>
      <c r="AE341" s="482">
        <v>0</v>
      </c>
      <c r="AF341" s="491">
        <v>0</v>
      </c>
    </row>
    <row r="342" spans="1:32" ht="15" customHeight="1" x14ac:dyDescent="0.2">
      <c r="A342" s="463" t="s">
        <v>39</v>
      </c>
      <c r="B342" s="482">
        <v>0</v>
      </c>
      <c r="C342" s="482">
        <v>0</v>
      </c>
      <c r="D342" s="482">
        <v>0</v>
      </c>
      <c r="E342" s="482">
        <v>0</v>
      </c>
      <c r="F342" s="482">
        <v>0</v>
      </c>
      <c r="G342" s="482">
        <v>0</v>
      </c>
      <c r="H342" s="482">
        <v>0</v>
      </c>
      <c r="I342" s="482" t="s">
        <v>20</v>
      </c>
      <c r="J342" s="479" t="s">
        <v>39</v>
      </c>
      <c r="K342" s="489">
        <v>0</v>
      </c>
      <c r="L342" s="482">
        <v>0</v>
      </c>
      <c r="M342" s="482">
        <v>0</v>
      </c>
      <c r="N342" s="482">
        <v>0</v>
      </c>
      <c r="O342" s="482">
        <v>0</v>
      </c>
      <c r="P342" s="482">
        <v>0</v>
      </c>
      <c r="Q342" s="482">
        <v>0</v>
      </c>
      <c r="R342" s="482">
        <v>0</v>
      </c>
      <c r="S342" s="482">
        <v>0</v>
      </c>
      <c r="T342" s="482">
        <v>0</v>
      </c>
      <c r="U342" s="482">
        <v>0</v>
      </c>
      <c r="V342" s="482">
        <v>0</v>
      </c>
      <c r="W342" s="482">
        <v>0</v>
      </c>
      <c r="X342" s="482">
        <v>0</v>
      </c>
      <c r="Y342" s="490" t="s">
        <v>418</v>
      </c>
      <c r="Z342" s="490" t="s">
        <v>418</v>
      </c>
      <c r="AA342" s="482">
        <v>0</v>
      </c>
      <c r="AB342" s="490">
        <v>0</v>
      </c>
      <c r="AC342" s="482">
        <v>0</v>
      </c>
      <c r="AD342" s="490">
        <v>0</v>
      </c>
      <c r="AE342" s="482">
        <v>0</v>
      </c>
      <c r="AF342" s="491">
        <v>0</v>
      </c>
    </row>
    <row r="343" spans="1:32" ht="15" customHeight="1" x14ac:dyDescent="0.2">
      <c r="A343" s="463" t="s">
        <v>41</v>
      </c>
      <c r="B343" s="482">
        <v>0</v>
      </c>
      <c r="C343" s="482">
        <v>0</v>
      </c>
      <c r="D343" s="482">
        <v>0</v>
      </c>
      <c r="E343" s="482">
        <v>0</v>
      </c>
      <c r="F343" s="482">
        <v>0</v>
      </c>
      <c r="G343" s="482">
        <v>0</v>
      </c>
      <c r="H343" s="482">
        <v>0</v>
      </c>
      <c r="I343" s="482" t="s">
        <v>20</v>
      </c>
      <c r="J343" s="479" t="s">
        <v>41</v>
      </c>
      <c r="K343" s="489">
        <v>0</v>
      </c>
      <c r="L343" s="482">
        <v>0</v>
      </c>
      <c r="M343" s="482">
        <v>0</v>
      </c>
      <c r="N343" s="482">
        <v>0</v>
      </c>
      <c r="O343" s="482">
        <v>0</v>
      </c>
      <c r="P343" s="482">
        <v>0</v>
      </c>
      <c r="Q343" s="482">
        <v>0</v>
      </c>
      <c r="R343" s="482">
        <v>0</v>
      </c>
      <c r="S343" s="482">
        <v>0</v>
      </c>
      <c r="T343" s="482">
        <v>0</v>
      </c>
      <c r="U343" s="482">
        <v>0</v>
      </c>
      <c r="V343" s="482">
        <v>0</v>
      </c>
      <c r="W343" s="482">
        <v>0</v>
      </c>
      <c r="X343" s="482">
        <v>0</v>
      </c>
      <c r="Y343" s="490" t="s">
        <v>418</v>
      </c>
      <c r="Z343" s="490" t="s">
        <v>418</v>
      </c>
      <c r="AA343" s="482">
        <v>0</v>
      </c>
      <c r="AB343" s="490">
        <v>0</v>
      </c>
      <c r="AC343" s="482">
        <v>0</v>
      </c>
      <c r="AD343" s="490">
        <v>0</v>
      </c>
      <c r="AE343" s="482">
        <v>0</v>
      </c>
      <c r="AF343" s="491">
        <v>0</v>
      </c>
    </row>
    <row r="344" spans="1:32" ht="15" customHeight="1" x14ac:dyDescent="0.2">
      <c r="A344" s="463" t="s">
        <v>33</v>
      </c>
      <c r="B344" s="482">
        <v>0</v>
      </c>
      <c r="C344" s="482">
        <v>0</v>
      </c>
      <c r="D344" s="482">
        <v>0</v>
      </c>
      <c r="E344" s="482">
        <v>0</v>
      </c>
      <c r="F344" s="482">
        <v>0</v>
      </c>
      <c r="G344" s="482">
        <v>0</v>
      </c>
      <c r="H344" s="482">
        <v>0</v>
      </c>
      <c r="I344" s="482" t="s">
        <v>20</v>
      </c>
      <c r="J344" s="479" t="s">
        <v>33</v>
      </c>
      <c r="K344" s="489">
        <v>0</v>
      </c>
      <c r="L344" s="482">
        <v>0</v>
      </c>
      <c r="M344" s="482">
        <v>0</v>
      </c>
      <c r="N344" s="482">
        <v>0</v>
      </c>
      <c r="O344" s="482">
        <v>0</v>
      </c>
      <c r="P344" s="482">
        <v>0</v>
      </c>
      <c r="Q344" s="482">
        <v>0</v>
      </c>
      <c r="R344" s="482">
        <v>0</v>
      </c>
      <c r="S344" s="482">
        <v>0</v>
      </c>
      <c r="T344" s="482">
        <v>0</v>
      </c>
      <c r="U344" s="482">
        <v>0</v>
      </c>
      <c r="V344" s="482">
        <v>0</v>
      </c>
      <c r="W344" s="482">
        <v>0</v>
      </c>
      <c r="X344" s="482">
        <v>0</v>
      </c>
      <c r="Y344" s="490" t="s">
        <v>418</v>
      </c>
      <c r="Z344" s="490" t="s">
        <v>418</v>
      </c>
      <c r="AA344" s="482">
        <v>0</v>
      </c>
      <c r="AB344" s="490">
        <v>0</v>
      </c>
      <c r="AC344" s="482">
        <v>0</v>
      </c>
      <c r="AD344" s="490">
        <v>0</v>
      </c>
      <c r="AE344" s="482">
        <v>0</v>
      </c>
      <c r="AF344" s="491">
        <v>0</v>
      </c>
    </row>
    <row r="345" spans="1:32" ht="15" customHeight="1" x14ac:dyDescent="0.2">
      <c r="A345" s="463" t="s">
        <v>44</v>
      </c>
      <c r="B345" s="482">
        <v>0</v>
      </c>
      <c r="C345" s="482">
        <v>0</v>
      </c>
      <c r="D345" s="482">
        <v>0</v>
      </c>
      <c r="E345" s="482">
        <v>0</v>
      </c>
      <c r="F345" s="482">
        <v>0</v>
      </c>
      <c r="G345" s="482">
        <v>0</v>
      </c>
      <c r="H345" s="482">
        <v>0</v>
      </c>
      <c r="I345" s="482" t="s">
        <v>20</v>
      </c>
      <c r="J345" s="479" t="s">
        <v>44</v>
      </c>
      <c r="K345" s="489">
        <v>0</v>
      </c>
      <c r="L345" s="482">
        <v>0</v>
      </c>
      <c r="M345" s="482">
        <v>0</v>
      </c>
      <c r="N345" s="482">
        <v>0</v>
      </c>
      <c r="O345" s="482">
        <v>0</v>
      </c>
      <c r="P345" s="482">
        <v>0</v>
      </c>
      <c r="Q345" s="482">
        <v>0</v>
      </c>
      <c r="R345" s="482">
        <v>0</v>
      </c>
      <c r="S345" s="482">
        <v>0</v>
      </c>
      <c r="T345" s="482">
        <v>0</v>
      </c>
      <c r="U345" s="482">
        <v>0</v>
      </c>
      <c r="V345" s="482">
        <v>0</v>
      </c>
      <c r="W345" s="482">
        <v>0</v>
      </c>
      <c r="X345" s="482">
        <v>0</v>
      </c>
      <c r="Y345" s="490" t="s">
        <v>418</v>
      </c>
      <c r="Z345" s="490" t="s">
        <v>418</v>
      </c>
      <c r="AA345" s="482">
        <v>0</v>
      </c>
      <c r="AB345" s="490">
        <v>0</v>
      </c>
      <c r="AC345" s="482">
        <v>0</v>
      </c>
      <c r="AD345" s="490">
        <v>0</v>
      </c>
      <c r="AE345" s="482">
        <v>0</v>
      </c>
      <c r="AF345" s="491">
        <v>0</v>
      </c>
    </row>
    <row r="346" spans="1:32" ht="15" customHeight="1" x14ac:dyDescent="0.2">
      <c r="A346" s="463" t="s">
        <v>46</v>
      </c>
      <c r="B346" s="482">
        <v>0</v>
      </c>
      <c r="C346" s="482">
        <v>0</v>
      </c>
      <c r="D346" s="482">
        <v>0</v>
      </c>
      <c r="E346" s="482">
        <v>0</v>
      </c>
      <c r="F346" s="482">
        <v>0</v>
      </c>
      <c r="G346" s="482">
        <v>0</v>
      </c>
      <c r="H346" s="482">
        <v>0</v>
      </c>
      <c r="I346" s="482" t="s">
        <v>20</v>
      </c>
      <c r="J346" s="479" t="s">
        <v>46</v>
      </c>
      <c r="K346" s="489">
        <v>0</v>
      </c>
      <c r="L346" s="482">
        <v>0</v>
      </c>
      <c r="M346" s="482">
        <v>0</v>
      </c>
      <c r="N346" s="482">
        <v>0</v>
      </c>
      <c r="O346" s="482">
        <v>0</v>
      </c>
      <c r="P346" s="482">
        <v>0</v>
      </c>
      <c r="Q346" s="482">
        <v>0</v>
      </c>
      <c r="R346" s="482">
        <v>0</v>
      </c>
      <c r="S346" s="482">
        <v>0</v>
      </c>
      <c r="T346" s="482">
        <v>0</v>
      </c>
      <c r="U346" s="482">
        <v>0</v>
      </c>
      <c r="V346" s="482">
        <v>0</v>
      </c>
      <c r="W346" s="482">
        <v>0</v>
      </c>
      <c r="X346" s="482">
        <v>0</v>
      </c>
      <c r="Y346" s="490" t="s">
        <v>418</v>
      </c>
      <c r="Z346" s="490" t="s">
        <v>418</v>
      </c>
      <c r="AA346" s="482">
        <v>0</v>
      </c>
      <c r="AB346" s="490">
        <v>0</v>
      </c>
      <c r="AC346" s="482">
        <v>0</v>
      </c>
      <c r="AD346" s="490">
        <v>0</v>
      </c>
      <c r="AE346" s="482">
        <v>0</v>
      </c>
      <c r="AF346" s="491">
        <v>0</v>
      </c>
    </row>
    <row r="347" spans="1:32" ht="15" customHeight="1" x14ac:dyDescent="0.2">
      <c r="A347" s="463" t="s">
        <v>48</v>
      </c>
      <c r="B347" s="482">
        <v>0</v>
      </c>
      <c r="C347" s="482">
        <v>0</v>
      </c>
      <c r="D347" s="482">
        <v>0</v>
      </c>
      <c r="E347" s="482">
        <v>0</v>
      </c>
      <c r="F347" s="482">
        <v>0</v>
      </c>
      <c r="G347" s="482">
        <v>0</v>
      </c>
      <c r="H347" s="482">
        <v>0</v>
      </c>
      <c r="I347" s="482" t="s">
        <v>20</v>
      </c>
      <c r="J347" s="479" t="s">
        <v>48</v>
      </c>
      <c r="K347" s="489">
        <v>0</v>
      </c>
      <c r="L347" s="482">
        <v>0</v>
      </c>
      <c r="M347" s="482">
        <v>0</v>
      </c>
      <c r="N347" s="482">
        <v>0</v>
      </c>
      <c r="O347" s="482">
        <v>0</v>
      </c>
      <c r="P347" s="482">
        <v>0</v>
      </c>
      <c r="Q347" s="482">
        <v>0</v>
      </c>
      <c r="R347" s="482">
        <v>0</v>
      </c>
      <c r="S347" s="482">
        <v>0</v>
      </c>
      <c r="T347" s="482">
        <v>0</v>
      </c>
      <c r="U347" s="482">
        <v>0</v>
      </c>
      <c r="V347" s="482">
        <v>0</v>
      </c>
      <c r="W347" s="482">
        <v>0</v>
      </c>
      <c r="X347" s="482">
        <v>0</v>
      </c>
      <c r="Y347" s="490" t="s">
        <v>418</v>
      </c>
      <c r="Z347" s="490" t="s">
        <v>418</v>
      </c>
      <c r="AA347" s="482">
        <v>0</v>
      </c>
      <c r="AB347" s="490">
        <v>0</v>
      </c>
      <c r="AC347" s="482">
        <v>0</v>
      </c>
      <c r="AD347" s="490">
        <v>0</v>
      </c>
      <c r="AE347" s="482">
        <v>0</v>
      </c>
      <c r="AF347" s="491">
        <v>0</v>
      </c>
    </row>
    <row r="348" spans="1:32" ht="15" customHeight="1" x14ac:dyDescent="0.2">
      <c r="A348" s="463" t="s">
        <v>35</v>
      </c>
      <c r="B348" s="482">
        <v>0</v>
      </c>
      <c r="C348" s="482">
        <v>0</v>
      </c>
      <c r="D348" s="482">
        <v>0</v>
      </c>
      <c r="E348" s="482">
        <v>0</v>
      </c>
      <c r="F348" s="482">
        <v>0</v>
      </c>
      <c r="G348" s="482">
        <v>0</v>
      </c>
      <c r="H348" s="482">
        <v>0</v>
      </c>
      <c r="I348" s="482" t="s">
        <v>20</v>
      </c>
      <c r="J348" s="479" t="s">
        <v>35</v>
      </c>
      <c r="K348" s="489">
        <v>0</v>
      </c>
      <c r="L348" s="482">
        <v>0</v>
      </c>
      <c r="M348" s="482">
        <v>0</v>
      </c>
      <c r="N348" s="482">
        <v>0</v>
      </c>
      <c r="O348" s="482">
        <v>0</v>
      </c>
      <c r="P348" s="482">
        <v>0</v>
      </c>
      <c r="Q348" s="482">
        <v>0</v>
      </c>
      <c r="R348" s="482">
        <v>0</v>
      </c>
      <c r="S348" s="482">
        <v>0</v>
      </c>
      <c r="T348" s="482">
        <v>0</v>
      </c>
      <c r="U348" s="482">
        <v>0</v>
      </c>
      <c r="V348" s="482">
        <v>0</v>
      </c>
      <c r="W348" s="482">
        <v>0</v>
      </c>
      <c r="X348" s="482">
        <v>0</v>
      </c>
      <c r="Y348" s="490" t="s">
        <v>418</v>
      </c>
      <c r="Z348" s="490" t="s">
        <v>418</v>
      </c>
      <c r="AA348" s="482">
        <v>0</v>
      </c>
      <c r="AB348" s="490">
        <v>0</v>
      </c>
      <c r="AC348" s="482">
        <v>0</v>
      </c>
      <c r="AD348" s="490">
        <v>0</v>
      </c>
      <c r="AE348" s="482">
        <v>0</v>
      </c>
      <c r="AF348" s="491">
        <v>0</v>
      </c>
    </row>
    <row r="349" spans="1:32" ht="15" customHeight="1" x14ac:dyDescent="0.2">
      <c r="A349" s="463" t="s">
        <v>51</v>
      </c>
      <c r="B349" s="482">
        <v>0</v>
      </c>
      <c r="C349" s="482">
        <v>0</v>
      </c>
      <c r="D349" s="482">
        <v>0</v>
      </c>
      <c r="E349" s="482">
        <v>0</v>
      </c>
      <c r="F349" s="482">
        <v>0</v>
      </c>
      <c r="G349" s="482">
        <v>0</v>
      </c>
      <c r="H349" s="482">
        <v>0</v>
      </c>
      <c r="I349" s="482" t="s">
        <v>20</v>
      </c>
      <c r="J349" s="479" t="s">
        <v>51</v>
      </c>
      <c r="K349" s="489">
        <v>0</v>
      </c>
      <c r="L349" s="482">
        <v>0</v>
      </c>
      <c r="M349" s="482">
        <v>0</v>
      </c>
      <c r="N349" s="482">
        <v>0</v>
      </c>
      <c r="O349" s="482">
        <v>0</v>
      </c>
      <c r="P349" s="482">
        <v>0</v>
      </c>
      <c r="Q349" s="482">
        <v>0</v>
      </c>
      <c r="R349" s="482">
        <v>0</v>
      </c>
      <c r="S349" s="482">
        <v>0</v>
      </c>
      <c r="T349" s="482">
        <v>0</v>
      </c>
      <c r="U349" s="482">
        <v>0</v>
      </c>
      <c r="V349" s="482">
        <v>0</v>
      </c>
      <c r="W349" s="482">
        <v>0</v>
      </c>
      <c r="X349" s="482">
        <v>0</v>
      </c>
      <c r="Y349" s="490" t="s">
        <v>418</v>
      </c>
      <c r="Z349" s="490" t="s">
        <v>418</v>
      </c>
      <c r="AA349" s="482">
        <v>0</v>
      </c>
      <c r="AB349" s="490">
        <v>0</v>
      </c>
      <c r="AC349" s="482">
        <v>0</v>
      </c>
      <c r="AD349" s="490">
        <v>0</v>
      </c>
      <c r="AE349" s="482">
        <v>0</v>
      </c>
      <c r="AF349" s="491">
        <v>0</v>
      </c>
    </row>
    <row r="350" spans="1:32" ht="15" customHeight="1" x14ac:dyDescent="0.2">
      <c r="A350" s="463" t="s">
        <v>53</v>
      </c>
      <c r="B350" s="482">
        <v>0</v>
      </c>
      <c r="C350" s="482">
        <v>0</v>
      </c>
      <c r="D350" s="482">
        <v>0</v>
      </c>
      <c r="E350" s="482">
        <v>0</v>
      </c>
      <c r="F350" s="482">
        <v>0</v>
      </c>
      <c r="G350" s="482">
        <v>0</v>
      </c>
      <c r="H350" s="482">
        <v>0</v>
      </c>
      <c r="I350" s="482" t="s">
        <v>20</v>
      </c>
      <c r="J350" s="479" t="s">
        <v>53</v>
      </c>
      <c r="K350" s="489">
        <v>0</v>
      </c>
      <c r="L350" s="482">
        <v>0</v>
      </c>
      <c r="M350" s="482">
        <v>0</v>
      </c>
      <c r="N350" s="482">
        <v>0</v>
      </c>
      <c r="O350" s="482">
        <v>0</v>
      </c>
      <c r="P350" s="482">
        <v>0</v>
      </c>
      <c r="Q350" s="482">
        <v>0</v>
      </c>
      <c r="R350" s="482">
        <v>0</v>
      </c>
      <c r="S350" s="482">
        <v>0</v>
      </c>
      <c r="T350" s="482">
        <v>0</v>
      </c>
      <c r="U350" s="482">
        <v>0</v>
      </c>
      <c r="V350" s="482">
        <v>0</v>
      </c>
      <c r="W350" s="482">
        <v>0</v>
      </c>
      <c r="X350" s="482">
        <v>0</v>
      </c>
      <c r="Y350" s="490" t="s">
        <v>418</v>
      </c>
      <c r="Z350" s="490" t="s">
        <v>418</v>
      </c>
      <c r="AA350" s="482">
        <v>0</v>
      </c>
      <c r="AB350" s="490">
        <v>0</v>
      </c>
      <c r="AC350" s="482">
        <v>0</v>
      </c>
      <c r="AD350" s="490">
        <v>0</v>
      </c>
      <c r="AE350" s="482">
        <v>0</v>
      </c>
      <c r="AF350" s="491">
        <v>0</v>
      </c>
    </row>
    <row r="351" spans="1:32" ht="15" customHeight="1" x14ac:dyDescent="0.2">
      <c r="A351" s="463" t="s">
        <v>55</v>
      </c>
      <c r="B351" s="482">
        <v>0</v>
      </c>
      <c r="C351" s="482">
        <v>0</v>
      </c>
      <c r="D351" s="482">
        <v>0</v>
      </c>
      <c r="E351" s="482">
        <v>0</v>
      </c>
      <c r="F351" s="482">
        <v>0</v>
      </c>
      <c r="G351" s="482">
        <v>0</v>
      </c>
      <c r="H351" s="482">
        <v>0</v>
      </c>
      <c r="I351" s="482" t="s">
        <v>20</v>
      </c>
      <c r="J351" s="479" t="s">
        <v>55</v>
      </c>
      <c r="K351" s="489">
        <v>0</v>
      </c>
      <c r="L351" s="482">
        <v>0</v>
      </c>
      <c r="M351" s="482">
        <v>0</v>
      </c>
      <c r="N351" s="482">
        <v>0</v>
      </c>
      <c r="O351" s="482">
        <v>0</v>
      </c>
      <c r="P351" s="482">
        <v>0</v>
      </c>
      <c r="Q351" s="482">
        <v>0</v>
      </c>
      <c r="R351" s="482">
        <v>0</v>
      </c>
      <c r="S351" s="482">
        <v>0</v>
      </c>
      <c r="T351" s="482">
        <v>0</v>
      </c>
      <c r="U351" s="482">
        <v>0</v>
      </c>
      <c r="V351" s="482">
        <v>0</v>
      </c>
      <c r="W351" s="482">
        <v>0</v>
      </c>
      <c r="X351" s="482">
        <v>0</v>
      </c>
      <c r="Y351" s="490" t="s">
        <v>418</v>
      </c>
      <c r="Z351" s="490" t="s">
        <v>418</v>
      </c>
      <c r="AA351" s="482">
        <v>0</v>
      </c>
      <c r="AB351" s="490">
        <v>0</v>
      </c>
      <c r="AC351" s="482">
        <v>0</v>
      </c>
      <c r="AD351" s="490">
        <v>0</v>
      </c>
      <c r="AE351" s="482">
        <v>0</v>
      </c>
      <c r="AF351" s="491">
        <v>0</v>
      </c>
    </row>
    <row r="352" spans="1:32" ht="15" customHeight="1" x14ac:dyDescent="0.2">
      <c r="A352" s="463" t="s">
        <v>36</v>
      </c>
      <c r="B352" s="482">
        <v>0</v>
      </c>
      <c r="C352" s="482">
        <v>0</v>
      </c>
      <c r="D352" s="482">
        <v>0</v>
      </c>
      <c r="E352" s="482">
        <v>0</v>
      </c>
      <c r="F352" s="482">
        <v>0</v>
      </c>
      <c r="G352" s="482">
        <v>0</v>
      </c>
      <c r="H352" s="482">
        <v>0</v>
      </c>
      <c r="I352" s="482" t="s">
        <v>20</v>
      </c>
      <c r="J352" s="479" t="s">
        <v>36</v>
      </c>
      <c r="K352" s="489">
        <v>0</v>
      </c>
      <c r="L352" s="482">
        <v>0</v>
      </c>
      <c r="M352" s="482">
        <v>0</v>
      </c>
      <c r="N352" s="482">
        <v>0</v>
      </c>
      <c r="O352" s="482">
        <v>0</v>
      </c>
      <c r="P352" s="482">
        <v>0</v>
      </c>
      <c r="Q352" s="482">
        <v>0</v>
      </c>
      <c r="R352" s="482">
        <v>0</v>
      </c>
      <c r="S352" s="482">
        <v>0</v>
      </c>
      <c r="T352" s="482">
        <v>0</v>
      </c>
      <c r="U352" s="482">
        <v>0</v>
      </c>
      <c r="V352" s="482">
        <v>0</v>
      </c>
      <c r="W352" s="482">
        <v>0</v>
      </c>
      <c r="X352" s="482">
        <v>0</v>
      </c>
      <c r="Y352" s="490" t="s">
        <v>418</v>
      </c>
      <c r="Z352" s="490" t="s">
        <v>418</v>
      </c>
      <c r="AA352" s="482">
        <v>0</v>
      </c>
      <c r="AB352" s="490">
        <v>0</v>
      </c>
      <c r="AC352" s="482">
        <v>0</v>
      </c>
      <c r="AD352" s="490">
        <v>0</v>
      </c>
      <c r="AE352" s="482">
        <v>0</v>
      </c>
      <c r="AF352" s="491">
        <v>0</v>
      </c>
    </row>
    <row r="353" spans="1:32" ht="15" customHeight="1" x14ac:dyDescent="0.2">
      <c r="A353" s="463" t="s">
        <v>58</v>
      </c>
      <c r="B353" s="482">
        <v>0</v>
      </c>
      <c r="C353" s="482">
        <v>0</v>
      </c>
      <c r="D353" s="482">
        <v>0</v>
      </c>
      <c r="E353" s="482">
        <v>0</v>
      </c>
      <c r="F353" s="482">
        <v>0</v>
      </c>
      <c r="G353" s="482">
        <v>0</v>
      </c>
      <c r="H353" s="482">
        <v>0</v>
      </c>
      <c r="I353" s="482" t="s">
        <v>20</v>
      </c>
      <c r="J353" s="479" t="s">
        <v>58</v>
      </c>
      <c r="K353" s="489">
        <v>0</v>
      </c>
      <c r="L353" s="482">
        <v>0</v>
      </c>
      <c r="M353" s="482">
        <v>0</v>
      </c>
      <c r="N353" s="482">
        <v>0</v>
      </c>
      <c r="O353" s="482">
        <v>0</v>
      </c>
      <c r="P353" s="482">
        <v>0</v>
      </c>
      <c r="Q353" s="482">
        <v>0</v>
      </c>
      <c r="R353" s="482">
        <v>0</v>
      </c>
      <c r="S353" s="482">
        <v>0</v>
      </c>
      <c r="T353" s="482">
        <v>0</v>
      </c>
      <c r="U353" s="482">
        <v>0</v>
      </c>
      <c r="V353" s="482">
        <v>0</v>
      </c>
      <c r="W353" s="482">
        <v>0</v>
      </c>
      <c r="X353" s="482">
        <v>0</v>
      </c>
      <c r="Y353" s="490" t="s">
        <v>418</v>
      </c>
      <c r="Z353" s="490" t="s">
        <v>418</v>
      </c>
      <c r="AA353" s="482">
        <v>0</v>
      </c>
      <c r="AB353" s="490">
        <v>0</v>
      </c>
      <c r="AC353" s="482">
        <v>0</v>
      </c>
      <c r="AD353" s="490">
        <v>0</v>
      </c>
      <c r="AE353" s="482">
        <v>0</v>
      </c>
      <c r="AF353" s="491">
        <v>0</v>
      </c>
    </row>
    <row r="354" spans="1:32" ht="15" customHeight="1" x14ac:dyDescent="0.2">
      <c r="A354" s="463" t="s">
        <v>60</v>
      </c>
      <c r="B354" s="482">
        <v>0</v>
      </c>
      <c r="C354" s="482">
        <v>0</v>
      </c>
      <c r="D354" s="482">
        <v>0</v>
      </c>
      <c r="E354" s="482">
        <v>0</v>
      </c>
      <c r="F354" s="482">
        <v>0</v>
      </c>
      <c r="G354" s="482">
        <v>0</v>
      </c>
      <c r="H354" s="482">
        <v>0</v>
      </c>
      <c r="I354" s="482" t="s">
        <v>20</v>
      </c>
      <c r="J354" s="479" t="s">
        <v>60</v>
      </c>
      <c r="K354" s="489">
        <v>0</v>
      </c>
      <c r="L354" s="482">
        <v>0</v>
      </c>
      <c r="M354" s="482">
        <v>0</v>
      </c>
      <c r="N354" s="482">
        <v>0</v>
      </c>
      <c r="O354" s="482">
        <v>0</v>
      </c>
      <c r="P354" s="482">
        <v>0</v>
      </c>
      <c r="Q354" s="482">
        <v>0</v>
      </c>
      <c r="R354" s="482">
        <v>0</v>
      </c>
      <c r="S354" s="482">
        <v>0</v>
      </c>
      <c r="T354" s="482">
        <v>0</v>
      </c>
      <c r="U354" s="482">
        <v>0</v>
      </c>
      <c r="V354" s="482">
        <v>0</v>
      </c>
      <c r="W354" s="482">
        <v>0</v>
      </c>
      <c r="X354" s="482">
        <v>0</v>
      </c>
      <c r="Y354" s="490" t="s">
        <v>418</v>
      </c>
      <c r="Z354" s="490" t="s">
        <v>418</v>
      </c>
      <c r="AA354" s="482">
        <v>0</v>
      </c>
      <c r="AB354" s="490">
        <v>0</v>
      </c>
      <c r="AC354" s="482">
        <v>0</v>
      </c>
      <c r="AD354" s="490">
        <v>0</v>
      </c>
      <c r="AE354" s="482">
        <v>0</v>
      </c>
      <c r="AF354" s="491">
        <v>0</v>
      </c>
    </row>
    <row r="355" spans="1:32" ht="15" customHeight="1" x14ac:dyDescent="0.2">
      <c r="A355" s="463" t="s">
        <v>62</v>
      </c>
      <c r="B355" s="482">
        <v>1</v>
      </c>
      <c r="C355" s="482">
        <v>0</v>
      </c>
      <c r="D355" s="482">
        <v>0</v>
      </c>
      <c r="E355" s="482">
        <v>1</v>
      </c>
      <c r="F355" s="482">
        <v>0</v>
      </c>
      <c r="G355" s="482">
        <v>0</v>
      </c>
      <c r="H355" s="482">
        <v>0</v>
      </c>
      <c r="I355" s="482" t="s">
        <v>20</v>
      </c>
      <c r="J355" s="479" t="s">
        <v>62</v>
      </c>
      <c r="K355" s="489">
        <v>0</v>
      </c>
      <c r="L355" s="482">
        <v>0</v>
      </c>
      <c r="M355" s="482">
        <v>0</v>
      </c>
      <c r="N355" s="482">
        <v>1</v>
      </c>
      <c r="O355" s="482">
        <v>0</v>
      </c>
      <c r="P355" s="482">
        <v>0</v>
      </c>
      <c r="Q355" s="482">
        <v>0</v>
      </c>
      <c r="R355" s="482">
        <v>0</v>
      </c>
      <c r="S355" s="482">
        <v>0</v>
      </c>
      <c r="T355" s="482">
        <v>0</v>
      </c>
      <c r="U355" s="482">
        <v>0</v>
      </c>
      <c r="V355" s="482">
        <v>0</v>
      </c>
      <c r="W355" s="482">
        <v>0</v>
      </c>
      <c r="X355" s="482">
        <v>0</v>
      </c>
      <c r="Y355" s="490">
        <v>20.5</v>
      </c>
      <c r="Z355" s="490" t="s">
        <v>418</v>
      </c>
      <c r="AA355" s="482">
        <v>0</v>
      </c>
      <c r="AB355" s="490">
        <v>0</v>
      </c>
      <c r="AC355" s="482">
        <v>0</v>
      </c>
      <c r="AD355" s="490">
        <v>0</v>
      </c>
      <c r="AE355" s="482">
        <v>0</v>
      </c>
      <c r="AF355" s="491">
        <v>0</v>
      </c>
    </row>
    <row r="356" spans="1:32" ht="15" customHeight="1" x14ac:dyDescent="0.2">
      <c r="A356" s="463" t="s">
        <v>38</v>
      </c>
      <c r="B356" s="482">
        <v>0</v>
      </c>
      <c r="C356" s="482">
        <v>0</v>
      </c>
      <c r="D356" s="482">
        <v>0</v>
      </c>
      <c r="E356" s="482">
        <v>0</v>
      </c>
      <c r="F356" s="482">
        <v>0</v>
      </c>
      <c r="G356" s="482">
        <v>0</v>
      </c>
      <c r="H356" s="482">
        <v>0</v>
      </c>
      <c r="I356" s="482" t="s">
        <v>20</v>
      </c>
      <c r="J356" s="479" t="s">
        <v>38</v>
      </c>
      <c r="K356" s="489">
        <v>0</v>
      </c>
      <c r="L356" s="482">
        <v>0</v>
      </c>
      <c r="M356" s="482">
        <v>0</v>
      </c>
      <c r="N356" s="482">
        <v>0</v>
      </c>
      <c r="O356" s="482">
        <v>0</v>
      </c>
      <c r="P356" s="482">
        <v>0</v>
      </c>
      <c r="Q356" s="482">
        <v>0</v>
      </c>
      <c r="R356" s="482">
        <v>0</v>
      </c>
      <c r="S356" s="482">
        <v>0</v>
      </c>
      <c r="T356" s="482">
        <v>0</v>
      </c>
      <c r="U356" s="482">
        <v>0</v>
      </c>
      <c r="V356" s="482">
        <v>0</v>
      </c>
      <c r="W356" s="482">
        <v>0</v>
      </c>
      <c r="X356" s="482">
        <v>0</v>
      </c>
      <c r="Y356" s="490" t="s">
        <v>418</v>
      </c>
      <c r="Z356" s="490" t="s">
        <v>418</v>
      </c>
      <c r="AA356" s="482">
        <v>0</v>
      </c>
      <c r="AB356" s="490">
        <v>0</v>
      </c>
      <c r="AC356" s="482">
        <v>0</v>
      </c>
      <c r="AD356" s="490">
        <v>0</v>
      </c>
      <c r="AE356" s="482">
        <v>0</v>
      </c>
      <c r="AF356" s="491">
        <v>0</v>
      </c>
    </row>
    <row r="357" spans="1:32" ht="15" customHeight="1" x14ac:dyDescent="0.2">
      <c r="A357" s="463" t="s">
        <v>65</v>
      </c>
      <c r="B357" s="482">
        <v>0</v>
      </c>
      <c r="C357" s="482">
        <v>0</v>
      </c>
      <c r="D357" s="482">
        <v>0</v>
      </c>
      <c r="E357" s="482">
        <v>0</v>
      </c>
      <c r="F357" s="482">
        <v>0</v>
      </c>
      <c r="G357" s="482">
        <v>0</v>
      </c>
      <c r="H357" s="482">
        <v>0</v>
      </c>
      <c r="I357" s="482" t="s">
        <v>20</v>
      </c>
      <c r="J357" s="479" t="s">
        <v>65</v>
      </c>
      <c r="K357" s="489">
        <v>0</v>
      </c>
      <c r="L357" s="482">
        <v>0</v>
      </c>
      <c r="M357" s="482">
        <v>0</v>
      </c>
      <c r="N357" s="482">
        <v>0</v>
      </c>
      <c r="O357" s="482">
        <v>0</v>
      </c>
      <c r="P357" s="482">
        <v>0</v>
      </c>
      <c r="Q357" s="482">
        <v>0</v>
      </c>
      <c r="R357" s="482">
        <v>0</v>
      </c>
      <c r="S357" s="482">
        <v>0</v>
      </c>
      <c r="T357" s="482">
        <v>0</v>
      </c>
      <c r="U357" s="482">
        <v>0</v>
      </c>
      <c r="V357" s="482">
        <v>0</v>
      </c>
      <c r="W357" s="482">
        <v>0</v>
      </c>
      <c r="X357" s="482">
        <v>0</v>
      </c>
      <c r="Y357" s="490" t="s">
        <v>418</v>
      </c>
      <c r="Z357" s="490" t="s">
        <v>418</v>
      </c>
      <c r="AA357" s="482">
        <v>0</v>
      </c>
      <c r="AB357" s="490">
        <v>0</v>
      </c>
      <c r="AC357" s="482">
        <v>0</v>
      </c>
      <c r="AD357" s="490">
        <v>0</v>
      </c>
      <c r="AE357" s="482">
        <v>0</v>
      </c>
      <c r="AF357" s="491">
        <v>0</v>
      </c>
    </row>
    <row r="358" spans="1:32" ht="15" customHeight="1" x14ac:dyDescent="0.2">
      <c r="A358" s="463" t="s">
        <v>67</v>
      </c>
      <c r="B358" s="482">
        <v>0</v>
      </c>
      <c r="C358" s="482">
        <v>0</v>
      </c>
      <c r="D358" s="482">
        <v>0</v>
      </c>
      <c r="E358" s="482">
        <v>0</v>
      </c>
      <c r="F358" s="482">
        <v>0</v>
      </c>
      <c r="G358" s="482">
        <v>0</v>
      </c>
      <c r="H358" s="482">
        <v>0</v>
      </c>
      <c r="I358" s="482" t="s">
        <v>20</v>
      </c>
      <c r="J358" s="479" t="s">
        <v>67</v>
      </c>
      <c r="K358" s="489">
        <v>0</v>
      </c>
      <c r="L358" s="482">
        <v>0</v>
      </c>
      <c r="M358" s="482">
        <v>0</v>
      </c>
      <c r="N358" s="482">
        <v>0</v>
      </c>
      <c r="O358" s="482">
        <v>0</v>
      </c>
      <c r="P358" s="482">
        <v>0</v>
      </c>
      <c r="Q358" s="482">
        <v>0</v>
      </c>
      <c r="R358" s="482">
        <v>0</v>
      </c>
      <c r="S358" s="482">
        <v>0</v>
      </c>
      <c r="T358" s="482">
        <v>0</v>
      </c>
      <c r="U358" s="482">
        <v>0</v>
      </c>
      <c r="V358" s="482">
        <v>0</v>
      </c>
      <c r="W358" s="482">
        <v>0</v>
      </c>
      <c r="X358" s="482">
        <v>0</v>
      </c>
      <c r="Y358" s="490" t="s">
        <v>418</v>
      </c>
      <c r="Z358" s="490" t="s">
        <v>418</v>
      </c>
      <c r="AA358" s="482">
        <v>0</v>
      </c>
      <c r="AB358" s="490">
        <v>0</v>
      </c>
      <c r="AC358" s="482">
        <v>0</v>
      </c>
      <c r="AD358" s="490">
        <v>0</v>
      </c>
      <c r="AE358" s="482">
        <v>0</v>
      </c>
      <c r="AF358" s="491">
        <v>0</v>
      </c>
    </row>
    <row r="359" spans="1:32" ht="15" customHeight="1" x14ac:dyDescent="0.2">
      <c r="A359" s="463" t="s">
        <v>69</v>
      </c>
      <c r="B359" s="482">
        <v>0</v>
      </c>
      <c r="C359" s="482">
        <v>0</v>
      </c>
      <c r="D359" s="482">
        <v>0</v>
      </c>
      <c r="E359" s="482">
        <v>0</v>
      </c>
      <c r="F359" s="482">
        <v>0</v>
      </c>
      <c r="G359" s="482">
        <v>0</v>
      </c>
      <c r="H359" s="482">
        <v>0</v>
      </c>
      <c r="I359" s="482" t="s">
        <v>20</v>
      </c>
      <c r="J359" s="479" t="s">
        <v>69</v>
      </c>
      <c r="K359" s="489">
        <v>0</v>
      </c>
      <c r="L359" s="482">
        <v>0</v>
      </c>
      <c r="M359" s="482">
        <v>0</v>
      </c>
      <c r="N359" s="482">
        <v>0</v>
      </c>
      <c r="O359" s="482">
        <v>0</v>
      </c>
      <c r="P359" s="482">
        <v>0</v>
      </c>
      <c r="Q359" s="482">
        <v>0</v>
      </c>
      <c r="R359" s="482">
        <v>0</v>
      </c>
      <c r="S359" s="482">
        <v>0</v>
      </c>
      <c r="T359" s="482">
        <v>0</v>
      </c>
      <c r="U359" s="482">
        <v>0</v>
      </c>
      <c r="V359" s="482">
        <v>0</v>
      </c>
      <c r="W359" s="482">
        <v>0</v>
      </c>
      <c r="X359" s="482">
        <v>0</v>
      </c>
      <c r="Y359" s="490" t="s">
        <v>418</v>
      </c>
      <c r="Z359" s="490" t="s">
        <v>418</v>
      </c>
      <c r="AA359" s="482">
        <v>0</v>
      </c>
      <c r="AB359" s="490">
        <v>0</v>
      </c>
      <c r="AC359" s="482">
        <v>0</v>
      </c>
      <c r="AD359" s="490">
        <v>0</v>
      </c>
      <c r="AE359" s="482">
        <v>0</v>
      </c>
      <c r="AF359" s="491">
        <v>0</v>
      </c>
    </row>
    <row r="360" spans="1:32" ht="15" customHeight="1" x14ac:dyDescent="0.2">
      <c r="A360" s="463" t="s">
        <v>40</v>
      </c>
      <c r="B360" s="482">
        <v>0</v>
      </c>
      <c r="C360" s="482">
        <v>0</v>
      </c>
      <c r="D360" s="482">
        <v>0</v>
      </c>
      <c r="E360" s="482">
        <v>0</v>
      </c>
      <c r="F360" s="482">
        <v>0</v>
      </c>
      <c r="G360" s="482">
        <v>0</v>
      </c>
      <c r="H360" s="482">
        <v>0</v>
      </c>
      <c r="I360" s="482" t="s">
        <v>20</v>
      </c>
      <c r="J360" s="479" t="s">
        <v>40</v>
      </c>
      <c r="K360" s="489">
        <v>0</v>
      </c>
      <c r="L360" s="482">
        <v>0</v>
      </c>
      <c r="M360" s="482">
        <v>0</v>
      </c>
      <c r="N360" s="482">
        <v>0</v>
      </c>
      <c r="O360" s="482">
        <v>0</v>
      </c>
      <c r="P360" s="482">
        <v>0</v>
      </c>
      <c r="Q360" s="482">
        <v>0</v>
      </c>
      <c r="R360" s="482">
        <v>0</v>
      </c>
      <c r="S360" s="482">
        <v>0</v>
      </c>
      <c r="T360" s="482">
        <v>0</v>
      </c>
      <c r="U360" s="482">
        <v>0</v>
      </c>
      <c r="V360" s="482">
        <v>0</v>
      </c>
      <c r="W360" s="482">
        <v>0</v>
      </c>
      <c r="X360" s="482">
        <v>0</v>
      </c>
      <c r="Y360" s="490" t="s">
        <v>418</v>
      </c>
      <c r="Z360" s="490" t="s">
        <v>418</v>
      </c>
      <c r="AA360" s="482">
        <v>0</v>
      </c>
      <c r="AB360" s="490">
        <v>0</v>
      </c>
      <c r="AC360" s="482">
        <v>0</v>
      </c>
      <c r="AD360" s="490">
        <v>0</v>
      </c>
      <c r="AE360" s="482">
        <v>0</v>
      </c>
      <c r="AF360" s="491">
        <v>0</v>
      </c>
    </row>
    <row r="361" spans="1:32" ht="15" customHeight="1" x14ac:dyDescent="0.2">
      <c r="A361" s="463" t="s">
        <v>71</v>
      </c>
      <c r="B361" s="482">
        <v>0</v>
      </c>
      <c r="C361" s="482">
        <v>0</v>
      </c>
      <c r="D361" s="482">
        <v>0</v>
      </c>
      <c r="E361" s="482">
        <v>0</v>
      </c>
      <c r="F361" s="482">
        <v>0</v>
      </c>
      <c r="G361" s="482">
        <v>0</v>
      </c>
      <c r="H361" s="482">
        <v>0</v>
      </c>
      <c r="I361" s="482" t="s">
        <v>20</v>
      </c>
      <c r="J361" s="479" t="s">
        <v>71</v>
      </c>
      <c r="K361" s="489">
        <v>0</v>
      </c>
      <c r="L361" s="482">
        <v>0</v>
      </c>
      <c r="M361" s="482">
        <v>0</v>
      </c>
      <c r="N361" s="482">
        <v>0</v>
      </c>
      <c r="O361" s="482">
        <v>0</v>
      </c>
      <c r="P361" s="482">
        <v>0</v>
      </c>
      <c r="Q361" s="482">
        <v>0</v>
      </c>
      <c r="R361" s="482">
        <v>0</v>
      </c>
      <c r="S361" s="482">
        <v>0</v>
      </c>
      <c r="T361" s="482">
        <v>0</v>
      </c>
      <c r="U361" s="482">
        <v>0</v>
      </c>
      <c r="V361" s="482">
        <v>0</v>
      </c>
      <c r="W361" s="482">
        <v>0</v>
      </c>
      <c r="X361" s="482">
        <v>0</v>
      </c>
      <c r="Y361" s="490" t="s">
        <v>418</v>
      </c>
      <c r="Z361" s="490" t="s">
        <v>418</v>
      </c>
      <c r="AA361" s="482">
        <v>0</v>
      </c>
      <c r="AB361" s="490">
        <v>0</v>
      </c>
      <c r="AC361" s="482">
        <v>0</v>
      </c>
      <c r="AD361" s="490">
        <v>0</v>
      </c>
      <c r="AE361" s="482">
        <v>0</v>
      </c>
      <c r="AF361" s="491">
        <v>0</v>
      </c>
    </row>
    <row r="362" spans="1:32" ht="15" customHeight="1" x14ac:dyDescent="0.2">
      <c r="A362" s="463" t="s">
        <v>72</v>
      </c>
      <c r="B362" s="482">
        <v>0</v>
      </c>
      <c r="C362" s="482">
        <v>0</v>
      </c>
      <c r="D362" s="482">
        <v>0</v>
      </c>
      <c r="E362" s="482">
        <v>0</v>
      </c>
      <c r="F362" s="482">
        <v>0</v>
      </c>
      <c r="G362" s="482">
        <v>0</v>
      </c>
      <c r="H362" s="482">
        <v>0</v>
      </c>
      <c r="I362" s="482" t="s">
        <v>20</v>
      </c>
      <c r="J362" s="479" t="s">
        <v>72</v>
      </c>
      <c r="K362" s="489">
        <v>0</v>
      </c>
      <c r="L362" s="482">
        <v>0</v>
      </c>
      <c r="M362" s="482">
        <v>0</v>
      </c>
      <c r="N362" s="482">
        <v>0</v>
      </c>
      <c r="O362" s="482">
        <v>0</v>
      </c>
      <c r="P362" s="482">
        <v>0</v>
      </c>
      <c r="Q362" s="482">
        <v>0</v>
      </c>
      <c r="R362" s="482">
        <v>0</v>
      </c>
      <c r="S362" s="482">
        <v>0</v>
      </c>
      <c r="T362" s="482">
        <v>0</v>
      </c>
      <c r="U362" s="482">
        <v>0</v>
      </c>
      <c r="V362" s="482">
        <v>0</v>
      </c>
      <c r="W362" s="482">
        <v>0</v>
      </c>
      <c r="X362" s="482">
        <v>0</v>
      </c>
      <c r="Y362" s="490" t="s">
        <v>418</v>
      </c>
      <c r="Z362" s="490" t="s">
        <v>418</v>
      </c>
      <c r="AA362" s="482">
        <v>0</v>
      </c>
      <c r="AB362" s="490">
        <v>0</v>
      </c>
      <c r="AC362" s="482">
        <v>0</v>
      </c>
      <c r="AD362" s="490">
        <v>0</v>
      </c>
      <c r="AE362" s="482">
        <v>0</v>
      </c>
      <c r="AF362" s="491">
        <v>0</v>
      </c>
    </row>
    <row r="363" spans="1:32" ht="15" customHeight="1" thickBot="1" x14ac:dyDescent="0.25">
      <c r="A363" s="463" t="s">
        <v>73</v>
      </c>
      <c r="B363" s="492">
        <v>0</v>
      </c>
      <c r="C363" s="493">
        <v>0</v>
      </c>
      <c r="D363" s="493">
        <v>0</v>
      </c>
      <c r="E363" s="493">
        <v>0</v>
      </c>
      <c r="F363" s="493">
        <v>0</v>
      </c>
      <c r="G363" s="493">
        <v>0</v>
      </c>
      <c r="H363" s="493">
        <v>0</v>
      </c>
      <c r="I363" s="494" t="s">
        <v>20</v>
      </c>
      <c r="J363" s="479" t="s">
        <v>73</v>
      </c>
      <c r="K363" s="495">
        <v>0</v>
      </c>
      <c r="L363" s="493">
        <v>0</v>
      </c>
      <c r="M363" s="493">
        <v>0</v>
      </c>
      <c r="N363" s="493">
        <v>0</v>
      </c>
      <c r="O363" s="493">
        <v>0</v>
      </c>
      <c r="P363" s="493">
        <v>0</v>
      </c>
      <c r="Q363" s="493">
        <v>0</v>
      </c>
      <c r="R363" s="493">
        <v>0</v>
      </c>
      <c r="S363" s="493">
        <v>0</v>
      </c>
      <c r="T363" s="493">
        <v>0</v>
      </c>
      <c r="U363" s="493">
        <v>0</v>
      </c>
      <c r="V363" s="493">
        <v>0</v>
      </c>
      <c r="W363" s="493">
        <v>0</v>
      </c>
      <c r="X363" s="493">
        <v>0</v>
      </c>
      <c r="Y363" s="496" t="s">
        <v>418</v>
      </c>
      <c r="Z363" s="496" t="s">
        <v>418</v>
      </c>
      <c r="AA363" s="493">
        <v>0</v>
      </c>
      <c r="AB363" s="496">
        <v>0</v>
      </c>
      <c r="AC363" s="493">
        <v>0</v>
      </c>
      <c r="AD363" s="496">
        <v>0</v>
      </c>
      <c r="AE363" s="493">
        <v>0</v>
      </c>
      <c r="AF363" s="497">
        <v>0</v>
      </c>
    </row>
    <row r="364" spans="1:32" ht="15" customHeight="1" x14ac:dyDescent="0.2">
      <c r="A364" s="463" t="s">
        <v>42</v>
      </c>
      <c r="B364" s="488">
        <v>0</v>
      </c>
      <c r="C364" s="488">
        <v>0</v>
      </c>
      <c r="D364" s="488">
        <v>0</v>
      </c>
      <c r="E364" s="488">
        <v>0</v>
      </c>
      <c r="F364" s="488">
        <v>0</v>
      </c>
      <c r="G364" s="488">
        <v>0</v>
      </c>
      <c r="H364" s="488">
        <v>0</v>
      </c>
      <c r="I364" s="488" t="s">
        <v>20</v>
      </c>
      <c r="J364" s="479" t="s">
        <v>42</v>
      </c>
      <c r="K364" s="498">
        <v>0</v>
      </c>
      <c r="L364" s="488">
        <v>0</v>
      </c>
      <c r="M364" s="488">
        <v>0</v>
      </c>
      <c r="N364" s="488">
        <v>0</v>
      </c>
      <c r="O364" s="488">
        <v>0</v>
      </c>
      <c r="P364" s="488">
        <v>0</v>
      </c>
      <c r="Q364" s="488">
        <v>0</v>
      </c>
      <c r="R364" s="488">
        <v>0</v>
      </c>
      <c r="S364" s="488">
        <v>0</v>
      </c>
      <c r="T364" s="488">
        <v>0</v>
      </c>
      <c r="U364" s="488">
        <v>0</v>
      </c>
      <c r="V364" s="488">
        <v>0</v>
      </c>
      <c r="W364" s="488">
        <v>0</v>
      </c>
      <c r="X364" s="488">
        <v>0</v>
      </c>
      <c r="Y364" s="499" t="s">
        <v>418</v>
      </c>
      <c r="Z364" s="499" t="s">
        <v>418</v>
      </c>
      <c r="AA364" s="488">
        <v>0</v>
      </c>
      <c r="AB364" s="499">
        <v>0</v>
      </c>
      <c r="AC364" s="488">
        <v>0</v>
      </c>
      <c r="AD364" s="499">
        <v>0</v>
      </c>
      <c r="AE364" s="488">
        <v>0</v>
      </c>
      <c r="AF364" s="500">
        <v>0</v>
      </c>
    </row>
    <row r="365" spans="1:32" ht="15" customHeight="1" x14ac:dyDescent="0.2">
      <c r="A365" s="463" t="s">
        <v>74</v>
      </c>
      <c r="B365" s="482">
        <v>1</v>
      </c>
      <c r="C365" s="482">
        <v>0</v>
      </c>
      <c r="D365" s="482">
        <v>1</v>
      </c>
      <c r="E365" s="482">
        <v>0</v>
      </c>
      <c r="F365" s="482">
        <v>0</v>
      </c>
      <c r="G365" s="482">
        <v>0</v>
      </c>
      <c r="H365" s="482">
        <v>0</v>
      </c>
      <c r="I365" s="482" t="s">
        <v>20</v>
      </c>
      <c r="J365" s="479" t="s">
        <v>74</v>
      </c>
      <c r="K365" s="489">
        <v>0</v>
      </c>
      <c r="L365" s="482">
        <v>0</v>
      </c>
      <c r="M365" s="482">
        <v>0</v>
      </c>
      <c r="N365" s="482">
        <v>1</v>
      </c>
      <c r="O365" s="482">
        <v>0</v>
      </c>
      <c r="P365" s="482">
        <v>0</v>
      </c>
      <c r="Q365" s="482">
        <v>0</v>
      </c>
      <c r="R365" s="482">
        <v>0</v>
      </c>
      <c r="S365" s="482">
        <v>0</v>
      </c>
      <c r="T365" s="482">
        <v>0</v>
      </c>
      <c r="U365" s="482">
        <v>0</v>
      </c>
      <c r="V365" s="482">
        <v>0</v>
      </c>
      <c r="W365" s="482">
        <v>0</v>
      </c>
      <c r="X365" s="482">
        <v>0</v>
      </c>
      <c r="Y365" s="490">
        <v>21</v>
      </c>
      <c r="Z365" s="490" t="s">
        <v>418</v>
      </c>
      <c r="AA365" s="482">
        <v>0</v>
      </c>
      <c r="AB365" s="490">
        <v>0</v>
      </c>
      <c r="AC365" s="482">
        <v>0</v>
      </c>
      <c r="AD365" s="490">
        <v>0</v>
      </c>
      <c r="AE365" s="482">
        <v>0</v>
      </c>
      <c r="AF365" s="491">
        <v>0</v>
      </c>
    </row>
    <row r="366" spans="1:32" ht="15" customHeight="1" x14ac:dyDescent="0.2">
      <c r="A366" s="463" t="s">
        <v>75</v>
      </c>
      <c r="B366" s="482">
        <v>1</v>
      </c>
      <c r="C366" s="482">
        <v>0</v>
      </c>
      <c r="D366" s="482">
        <v>0</v>
      </c>
      <c r="E366" s="482">
        <v>1</v>
      </c>
      <c r="F366" s="482">
        <v>0</v>
      </c>
      <c r="G366" s="482">
        <v>0</v>
      </c>
      <c r="H366" s="482">
        <v>0</v>
      </c>
      <c r="I366" s="482" t="s">
        <v>20</v>
      </c>
      <c r="J366" s="479" t="s">
        <v>75</v>
      </c>
      <c r="K366" s="489">
        <v>0</v>
      </c>
      <c r="L366" s="482">
        <v>0</v>
      </c>
      <c r="M366" s="482">
        <v>0</v>
      </c>
      <c r="N366" s="482">
        <v>1</v>
      </c>
      <c r="O366" s="482">
        <v>0</v>
      </c>
      <c r="P366" s="482">
        <v>0</v>
      </c>
      <c r="Q366" s="482">
        <v>0</v>
      </c>
      <c r="R366" s="482">
        <v>0</v>
      </c>
      <c r="S366" s="482">
        <v>0</v>
      </c>
      <c r="T366" s="482">
        <v>0</v>
      </c>
      <c r="U366" s="482">
        <v>0</v>
      </c>
      <c r="V366" s="482">
        <v>0</v>
      </c>
      <c r="W366" s="482">
        <v>0</v>
      </c>
      <c r="X366" s="482">
        <v>0</v>
      </c>
      <c r="Y366" s="490">
        <v>21.7</v>
      </c>
      <c r="Z366" s="490" t="s">
        <v>418</v>
      </c>
      <c r="AA366" s="482">
        <v>0</v>
      </c>
      <c r="AB366" s="490">
        <v>0</v>
      </c>
      <c r="AC366" s="482">
        <v>0</v>
      </c>
      <c r="AD366" s="490">
        <v>0</v>
      </c>
      <c r="AE366" s="482">
        <v>0</v>
      </c>
      <c r="AF366" s="491">
        <v>0</v>
      </c>
    </row>
    <row r="367" spans="1:32" ht="15" customHeight="1" x14ac:dyDescent="0.2">
      <c r="A367" s="463" t="s">
        <v>76</v>
      </c>
      <c r="B367" s="482">
        <v>1</v>
      </c>
      <c r="C367" s="482">
        <v>0</v>
      </c>
      <c r="D367" s="482">
        <v>0</v>
      </c>
      <c r="E367" s="482">
        <v>1</v>
      </c>
      <c r="F367" s="482">
        <v>0</v>
      </c>
      <c r="G367" s="482">
        <v>0</v>
      </c>
      <c r="H367" s="482">
        <v>0</v>
      </c>
      <c r="I367" s="482" t="s">
        <v>20</v>
      </c>
      <c r="J367" s="479" t="s">
        <v>76</v>
      </c>
      <c r="K367" s="489">
        <v>0</v>
      </c>
      <c r="L367" s="482">
        <v>1</v>
      </c>
      <c r="M367" s="482">
        <v>0</v>
      </c>
      <c r="N367" s="482">
        <v>0</v>
      </c>
      <c r="O367" s="482">
        <v>0</v>
      </c>
      <c r="P367" s="482">
        <v>0</v>
      </c>
      <c r="Q367" s="482">
        <v>0</v>
      </c>
      <c r="R367" s="482">
        <v>0</v>
      </c>
      <c r="S367" s="482">
        <v>0</v>
      </c>
      <c r="T367" s="482">
        <v>0</v>
      </c>
      <c r="U367" s="482">
        <v>0</v>
      </c>
      <c r="V367" s="482">
        <v>0</v>
      </c>
      <c r="W367" s="482">
        <v>0</v>
      </c>
      <c r="X367" s="482">
        <v>0</v>
      </c>
      <c r="Y367" s="490">
        <v>14.6</v>
      </c>
      <c r="Z367" s="490" t="s">
        <v>418</v>
      </c>
      <c r="AA367" s="482">
        <v>0</v>
      </c>
      <c r="AB367" s="490">
        <v>0</v>
      </c>
      <c r="AC367" s="482">
        <v>0</v>
      </c>
      <c r="AD367" s="490">
        <v>0</v>
      </c>
      <c r="AE367" s="482">
        <v>0</v>
      </c>
      <c r="AF367" s="491">
        <v>0</v>
      </c>
    </row>
    <row r="368" spans="1:32" ht="15" customHeight="1" x14ac:dyDescent="0.2">
      <c r="A368" s="463" t="s">
        <v>43</v>
      </c>
      <c r="B368" s="482">
        <v>1</v>
      </c>
      <c r="C368" s="482">
        <v>0</v>
      </c>
      <c r="D368" s="482">
        <v>1</v>
      </c>
      <c r="E368" s="482">
        <v>0</v>
      </c>
      <c r="F368" s="482">
        <v>0</v>
      </c>
      <c r="G368" s="482">
        <v>0</v>
      </c>
      <c r="H368" s="482">
        <v>0</v>
      </c>
      <c r="I368" s="482" t="s">
        <v>20</v>
      </c>
      <c r="J368" s="479" t="s">
        <v>43</v>
      </c>
      <c r="K368" s="489">
        <v>0</v>
      </c>
      <c r="L368" s="482">
        <v>0</v>
      </c>
      <c r="M368" s="482">
        <v>0</v>
      </c>
      <c r="N368" s="482">
        <v>1</v>
      </c>
      <c r="O368" s="482">
        <v>0</v>
      </c>
      <c r="P368" s="482">
        <v>0</v>
      </c>
      <c r="Q368" s="482">
        <v>0</v>
      </c>
      <c r="R368" s="482">
        <v>0</v>
      </c>
      <c r="S368" s="482">
        <v>0</v>
      </c>
      <c r="T368" s="482">
        <v>0</v>
      </c>
      <c r="U368" s="482">
        <v>0</v>
      </c>
      <c r="V368" s="482">
        <v>0</v>
      </c>
      <c r="W368" s="482">
        <v>0</v>
      </c>
      <c r="X368" s="482">
        <v>0</v>
      </c>
      <c r="Y368" s="490">
        <v>21.8</v>
      </c>
      <c r="Z368" s="490" t="s">
        <v>418</v>
      </c>
      <c r="AA368" s="482">
        <v>0</v>
      </c>
      <c r="AB368" s="490">
        <v>0</v>
      </c>
      <c r="AC368" s="482">
        <v>0</v>
      </c>
      <c r="AD368" s="490">
        <v>0</v>
      </c>
      <c r="AE368" s="482">
        <v>0</v>
      </c>
      <c r="AF368" s="491">
        <v>0</v>
      </c>
    </row>
    <row r="369" spans="1:32" ht="15" customHeight="1" x14ac:dyDescent="0.2">
      <c r="A369" s="463" t="s">
        <v>77</v>
      </c>
      <c r="B369" s="482">
        <v>2</v>
      </c>
      <c r="C369" s="482">
        <v>0</v>
      </c>
      <c r="D369" s="482">
        <v>2</v>
      </c>
      <c r="E369" s="482">
        <v>0</v>
      </c>
      <c r="F369" s="482">
        <v>0</v>
      </c>
      <c r="G369" s="482">
        <v>0</v>
      </c>
      <c r="H369" s="482">
        <v>0</v>
      </c>
      <c r="I369" s="482" t="s">
        <v>20</v>
      </c>
      <c r="J369" s="479" t="s">
        <v>77</v>
      </c>
      <c r="K369" s="489">
        <v>0</v>
      </c>
      <c r="L369" s="482">
        <v>1</v>
      </c>
      <c r="M369" s="482">
        <v>1</v>
      </c>
      <c r="N369" s="482">
        <v>0</v>
      </c>
      <c r="O369" s="482">
        <v>0</v>
      </c>
      <c r="P369" s="482">
        <v>0</v>
      </c>
      <c r="Q369" s="482">
        <v>0</v>
      </c>
      <c r="R369" s="482">
        <v>0</v>
      </c>
      <c r="S369" s="482">
        <v>0</v>
      </c>
      <c r="T369" s="482">
        <v>0</v>
      </c>
      <c r="U369" s="482">
        <v>0</v>
      </c>
      <c r="V369" s="482">
        <v>0</v>
      </c>
      <c r="W369" s="482">
        <v>0</v>
      </c>
      <c r="X369" s="482">
        <v>0</v>
      </c>
      <c r="Y369" s="490">
        <v>16.7</v>
      </c>
      <c r="Z369" s="490" t="s">
        <v>418</v>
      </c>
      <c r="AA369" s="482">
        <v>0</v>
      </c>
      <c r="AB369" s="490">
        <v>0</v>
      </c>
      <c r="AC369" s="482">
        <v>0</v>
      </c>
      <c r="AD369" s="490">
        <v>0</v>
      </c>
      <c r="AE369" s="482">
        <v>0</v>
      </c>
      <c r="AF369" s="491">
        <v>0</v>
      </c>
    </row>
    <row r="370" spans="1:32" ht="15" customHeight="1" x14ac:dyDescent="0.2">
      <c r="A370" s="463" t="s">
        <v>78</v>
      </c>
      <c r="B370" s="482">
        <v>0</v>
      </c>
      <c r="C370" s="482">
        <v>0</v>
      </c>
      <c r="D370" s="482">
        <v>0</v>
      </c>
      <c r="E370" s="482">
        <v>0</v>
      </c>
      <c r="F370" s="482">
        <v>0</v>
      </c>
      <c r="G370" s="482">
        <v>0</v>
      </c>
      <c r="H370" s="482">
        <v>0</v>
      </c>
      <c r="I370" s="482" t="s">
        <v>20</v>
      </c>
      <c r="J370" s="479" t="s">
        <v>78</v>
      </c>
      <c r="K370" s="489">
        <v>0</v>
      </c>
      <c r="L370" s="482">
        <v>0</v>
      </c>
      <c r="M370" s="482">
        <v>0</v>
      </c>
      <c r="N370" s="482">
        <v>0</v>
      </c>
      <c r="O370" s="482">
        <v>0</v>
      </c>
      <c r="P370" s="482">
        <v>0</v>
      </c>
      <c r="Q370" s="482">
        <v>0</v>
      </c>
      <c r="R370" s="482">
        <v>0</v>
      </c>
      <c r="S370" s="482">
        <v>0</v>
      </c>
      <c r="T370" s="482">
        <v>0</v>
      </c>
      <c r="U370" s="482">
        <v>0</v>
      </c>
      <c r="V370" s="482">
        <v>0</v>
      </c>
      <c r="W370" s="482">
        <v>0</v>
      </c>
      <c r="X370" s="482">
        <v>0</v>
      </c>
      <c r="Y370" s="490" t="s">
        <v>418</v>
      </c>
      <c r="Z370" s="490" t="s">
        <v>418</v>
      </c>
      <c r="AA370" s="482">
        <v>0</v>
      </c>
      <c r="AB370" s="490">
        <v>0</v>
      </c>
      <c r="AC370" s="482">
        <v>0</v>
      </c>
      <c r="AD370" s="490">
        <v>0</v>
      </c>
      <c r="AE370" s="482">
        <v>0</v>
      </c>
      <c r="AF370" s="491">
        <v>0</v>
      </c>
    </row>
    <row r="371" spans="1:32" ht="15" customHeight="1" x14ac:dyDescent="0.2">
      <c r="A371" s="463" t="s">
        <v>79</v>
      </c>
      <c r="B371" s="482">
        <v>0</v>
      </c>
      <c r="C371" s="482">
        <v>0</v>
      </c>
      <c r="D371" s="482">
        <v>0</v>
      </c>
      <c r="E371" s="482">
        <v>0</v>
      </c>
      <c r="F371" s="482">
        <v>0</v>
      </c>
      <c r="G371" s="482">
        <v>0</v>
      </c>
      <c r="H371" s="482">
        <v>0</v>
      </c>
      <c r="I371" s="482" t="s">
        <v>20</v>
      </c>
      <c r="J371" s="479" t="s">
        <v>79</v>
      </c>
      <c r="K371" s="489">
        <v>0</v>
      </c>
      <c r="L371" s="482">
        <v>0</v>
      </c>
      <c r="M371" s="482">
        <v>0</v>
      </c>
      <c r="N371" s="482">
        <v>0</v>
      </c>
      <c r="O371" s="482">
        <v>0</v>
      </c>
      <c r="P371" s="482">
        <v>0</v>
      </c>
      <c r="Q371" s="482">
        <v>0</v>
      </c>
      <c r="R371" s="482">
        <v>0</v>
      </c>
      <c r="S371" s="482">
        <v>0</v>
      </c>
      <c r="T371" s="482">
        <v>0</v>
      </c>
      <c r="U371" s="482">
        <v>0</v>
      </c>
      <c r="V371" s="482">
        <v>0</v>
      </c>
      <c r="W371" s="482">
        <v>0</v>
      </c>
      <c r="X371" s="482">
        <v>0</v>
      </c>
      <c r="Y371" s="490" t="s">
        <v>418</v>
      </c>
      <c r="Z371" s="490" t="s">
        <v>418</v>
      </c>
      <c r="AA371" s="482">
        <v>0</v>
      </c>
      <c r="AB371" s="490">
        <v>0</v>
      </c>
      <c r="AC371" s="482">
        <v>0</v>
      </c>
      <c r="AD371" s="490">
        <v>0</v>
      </c>
      <c r="AE371" s="482">
        <v>0</v>
      </c>
      <c r="AF371" s="491">
        <v>0</v>
      </c>
    </row>
    <row r="372" spans="1:32" ht="15" customHeight="1" x14ac:dyDescent="0.2">
      <c r="A372" s="463" t="s">
        <v>45</v>
      </c>
      <c r="B372" s="488">
        <v>2</v>
      </c>
      <c r="C372" s="488">
        <v>0</v>
      </c>
      <c r="D372" s="488">
        <v>2</v>
      </c>
      <c r="E372" s="488">
        <v>0</v>
      </c>
      <c r="F372" s="488">
        <v>0</v>
      </c>
      <c r="G372" s="488">
        <v>0</v>
      </c>
      <c r="H372" s="488">
        <v>0</v>
      </c>
      <c r="I372" s="488" t="s">
        <v>20</v>
      </c>
      <c r="J372" s="479" t="s">
        <v>45</v>
      </c>
      <c r="K372" s="498">
        <v>0</v>
      </c>
      <c r="L372" s="488">
        <v>2</v>
      </c>
      <c r="M372" s="488">
        <v>0</v>
      </c>
      <c r="N372" s="488">
        <v>0</v>
      </c>
      <c r="O372" s="488">
        <v>0</v>
      </c>
      <c r="P372" s="488">
        <v>0</v>
      </c>
      <c r="Q372" s="488">
        <v>0</v>
      </c>
      <c r="R372" s="488">
        <v>0</v>
      </c>
      <c r="S372" s="488">
        <v>0</v>
      </c>
      <c r="T372" s="488">
        <v>0</v>
      </c>
      <c r="U372" s="488">
        <v>0</v>
      </c>
      <c r="V372" s="488">
        <v>0</v>
      </c>
      <c r="W372" s="488">
        <v>0</v>
      </c>
      <c r="X372" s="488">
        <v>0</v>
      </c>
      <c r="Y372" s="499">
        <v>13.7</v>
      </c>
      <c r="Z372" s="499" t="s">
        <v>418</v>
      </c>
      <c r="AA372" s="488">
        <v>0</v>
      </c>
      <c r="AB372" s="499">
        <v>0</v>
      </c>
      <c r="AC372" s="488">
        <v>0</v>
      </c>
      <c r="AD372" s="499">
        <v>0</v>
      </c>
      <c r="AE372" s="488">
        <v>0</v>
      </c>
      <c r="AF372" s="500">
        <v>0</v>
      </c>
    </row>
    <row r="373" spans="1:32" ht="15" customHeight="1" x14ac:dyDescent="0.2">
      <c r="A373" s="463" t="s">
        <v>80</v>
      </c>
      <c r="B373" s="482">
        <v>1</v>
      </c>
      <c r="C373" s="482">
        <v>0</v>
      </c>
      <c r="D373" s="482">
        <v>1</v>
      </c>
      <c r="E373" s="482">
        <v>0</v>
      </c>
      <c r="F373" s="482">
        <v>0</v>
      </c>
      <c r="G373" s="482">
        <v>0</v>
      </c>
      <c r="H373" s="482">
        <v>0</v>
      </c>
      <c r="I373" s="482" t="s">
        <v>20</v>
      </c>
      <c r="J373" s="479" t="s">
        <v>80</v>
      </c>
      <c r="K373" s="489">
        <v>0</v>
      </c>
      <c r="L373" s="482">
        <v>0</v>
      </c>
      <c r="M373" s="482">
        <v>1</v>
      </c>
      <c r="N373" s="482">
        <v>0</v>
      </c>
      <c r="O373" s="482">
        <v>0</v>
      </c>
      <c r="P373" s="482">
        <v>0</v>
      </c>
      <c r="Q373" s="482">
        <v>0</v>
      </c>
      <c r="R373" s="482">
        <v>0</v>
      </c>
      <c r="S373" s="482">
        <v>0</v>
      </c>
      <c r="T373" s="482">
        <v>0</v>
      </c>
      <c r="U373" s="482">
        <v>0</v>
      </c>
      <c r="V373" s="482">
        <v>0</v>
      </c>
      <c r="W373" s="482">
        <v>0</v>
      </c>
      <c r="X373" s="482">
        <v>0</v>
      </c>
      <c r="Y373" s="490">
        <v>17.100000000000001</v>
      </c>
      <c r="Z373" s="490" t="s">
        <v>418</v>
      </c>
      <c r="AA373" s="482">
        <v>0</v>
      </c>
      <c r="AB373" s="490">
        <v>0</v>
      </c>
      <c r="AC373" s="482">
        <v>0</v>
      </c>
      <c r="AD373" s="490">
        <v>0</v>
      </c>
      <c r="AE373" s="482">
        <v>0</v>
      </c>
      <c r="AF373" s="491">
        <v>0</v>
      </c>
    </row>
    <row r="374" spans="1:32" ht="15" customHeight="1" x14ac:dyDescent="0.2">
      <c r="A374" s="463" t="s">
        <v>81</v>
      </c>
      <c r="B374" s="482">
        <v>0</v>
      </c>
      <c r="C374" s="482">
        <v>0</v>
      </c>
      <c r="D374" s="482">
        <v>0</v>
      </c>
      <c r="E374" s="482">
        <v>0</v>
      </c>
      <c r="F374" s="482">
        <v>0</v>
      </c>
      <c r="G374" s="482">
        <v>0</v>
      </c>
      <c r="H374" s="482">
        <v>0</v>
      </c>
      <c r="I374" s="482" t="s">
        <v>20</v>
      </c>
      <c r="J374" s="479" t="s">
        <v>81</v>
      </c>
      <c r="K374" s="489">
        <v>0</v>
      </c>
      <c r="L374" s="482">
        <v>0</v>
      </c>
      <c r="M374" s="482">
        <v>0</v>
      </c>
      <c r="N374" s="482">
        <v>0</v>
      </c>
      <c r="O374" s="482">
        <v>0</v>
      </c>
      <c r="P374" s="482">
        <v>0</v>
      </c>
      <c r="Q374" s="482">
        <v>0</v>
      </c>
      <c r="R374" s="482">
        <v>0</v>
      </c>
      <c r="S374" s="482">
        <v>0</v>
      </c>
      <c r="T374" s="482">
        <v>0</v>
      </c>
      <c r="U374" s="482">
        <v>0</v>
      </c>
      <c r="V374" s="482">
        <v>0</v>
      </c>
      <c r="W374" s="482">
        <v>0</v>
      </c>
      <c r="X374" s="482">
        <v>0</v>
      </c>
      <c r="Y374" s="490" t="s">
        <v>418</v>
      </c>
      <c r="Z374" s="490" t="s">
        <v>418</v>
      </c>
      <c r="AA374" s="482">
        <v>0</v>
      </c>
      <c r="AB374" s="490">
        <v>0</v>
      </c>
      <c r="AC374" s="482">
        <v>0</v>
      </c>
      <c r="AD374" s="490">
        <v>0</v>
      </c>
      <c r="AE374" s="482">
        <v>0</v>
      </c>
      <c r="AF374" s="491">
        <v>0</v>
      </c>
    </row>
    <row r="375" spans="1:32" ht="15" customHeight="1" x14ac:dyDescent="0.2">
      <c r="A375" s="463" t="s">
        <v>82</v>
      </c>
      <c r="B375" s="482">
        <v>2</v>
      </c>
      <c r="C375" s="482">
        <v>0</v>
      </c>
      <c r="D375" s="482">
        <v>0</v>
      </c>
      <c r="E375" s="482">
        <v>1</v>
      </c>
      <c r="F375" s="482">
        <v>1</v>
      </c>
      <c r="G375" s="482">
        <v>0</v>
      </c>
      <c r="H375" s="482">
        <v>0</v>
      </c>
      <c r="I375" s="482" t="s">
        <v>20</v>
      </c>
      <c r="J375" s="479" t="s">
        <v>82</v>
      </c>
      <c r="K375" s="489">
        <v>0</v>
      </c>
      <c r="L375" s="482">
        <v>1</v>
      </c>
      <c r="M375" s="482">
        <v>1</v>
      </c>
      <c r="N375" s="482">
        <v>0</v>
      </c>
      <c r="O375" s="482">
        <v>0</v>
      </c>
      <c r="P375" s="482">
        <v>0</v>
      </c>
      <c r="Q375" s="482">
        <v>0</v>
      </c>
      <c r="R375" s="482">
        <v>0</v>
      </c>
      <c r="S375" s="482">
        <v>0</v>
      </c>
      <c r="T375" s="482">
        <v>0</v>
      </c>
      <c r="U375" s="482">
        <v>0</v>
      </c>
      <c r="V375" s="482">
        <v>0</v>
      </c>
      <c r="W375" s="482">
        <v>0</v>
      </c>
      <c r="X375" s="482">
        <v>0</v>
      </c>
      <c r="Y375" s="490">
        <v>16.7</v>
      </c>
      <c r="Z375" s="490" t="s">
        <v>418</v>
      </c>
      <c r="AA375" s="482">
        <v>0</v>
      </c>
      <c r="AB375" s="490">
        <v>0</v>
      </c>
      <c r="AC375" s="482">
        <v>0</v>
      </c>
      <c r="AD375" s="490">
        <v>0</v>
      </c>
      <c r="AE375" s="482">
        <v>0</v>
      </c>
      <c r="AF375" s="491">
        <v>0</v>
      </c>
    </row>
    <row r="376" spans="1:32" ht="15" customHeight="1" x14ac:dyDescent="0.2">
      <c r="A376" s="463" t="s">
        <v>47</v>
      </c>
      <c r="B376" s="482">
        <v>0</v>
      </c>
      <c r="C376" s="482">
        <v>0</v>
      </c>
      <c r="D376" s="482">
        <v>0</v>
      </c>
      <c r="E376" s="482">
        <v>0</v>
      </c>
      <c r="F376" s="482">
        <v>0</v>
      </c>
      <c r="G376" s="482">
        <v>0</v>
      </c>
      <c r="H376" s="482">
        <v>0</v>
      </c>
      <c r="I376" s="482" t="s">
        <v>20</v>
      </c>
      <c r="J376" s="479" t="s">
        <v>47</v>
      </c>
      <c r="K376" s="489">
        <v>0</v>
      </c>
      <c r="L376" s="482">
        <v>0</v>
      </c>
      <c r="M376" s="482">
        <v>0</v>
      </c>
      <c r="N376" s="482">
        <v>0</v>
      </c>
      <c r="O376" s="482">
        <v>0</v>
      </c>
      <c r="P376" s="482">
        <v>0</v>
      </c>
      <c r="Q376" s="482">
        <v>0</v>
      </c>
      <c r="R376" s="482">
        <v>0</v>
      </c>
      <c r="S376" s="482">
        <v>0</v>
      </c>
      <c r="T376" s="482">
        <v>0</v>
      </c>
      <c r="U376" s="482">
        <v>0</v>
      </c>
      <c r="V376" s="482">
        <v>0</v>
      </c>
      <c r="W376" s="482">
        <v>0</v>
      </c>
      <c r="X376" s="482">
        <v>0</v>
      </c>
      <c r="Y376" s="490" t="s">
        <v>418</v>
      </c>
      <c r="Z376" s="490" t="s">
        <v>418</v>
      </c>
      <c r="AA376" s="482">
        <v>0</v>
      </c>
      <c r="AB376" s="490">
        <v>0</v>
      </c>
      <c r="AC376" s="482">
        <v>0</v>
      </c>
      <c r="AD376" s="490">
        <v>0</v>
      </c>
      <c r="AE376" s="482">
        <v>0</v>
      </c>
      <c r="AF376" s="491">
        <v>0</v>
      </c>
    </row>
    <row r="377" spans="1:32" ht="15" customHeight="1" x14ac:dyDescent="0.2">
      <c r="A377" s="463" t="s">
        <v>83</v>
      </c>
      <c r="B377" s="482">
        <v>1</v>
      </c>
      <c r="C377" s="482">
        <v>0</v>
      </c>
      <c r="D377" s="482">
        <v>1</v>
      </c>
      <c r="E377" s="482">
        <v>0</v>
      </c>
      <c r="F377" s="482">
        <v>0</v>
      </c>
      <c r="G377" s="482">
        <v>0</v>
      </c>
      <c r="H377" s="482">
        <v>0</v>
      </c>
      <c r="I377" s="482" t="s">
        <v>20</v>
      </c>
      <c r="J377" s="479" t="s">
        <v>83</v>
      </c>
      <c r="K377" s="489">
        <v>0</v>
      </c>
      <c r="L377" s="482">
        <v>1</v>
      </c>
      <c r="M377" s="482">
        <v>0</v>
      </c>
      <c r="N377" s="482">
        <v>0</v>
      </c>
      <c r="O377" s="482">
        <v>0</v>
      </c>
      <c r="P377" s="482">
        <v>0</v>
      </c>
      <c r="Q377" s="482">
        <v>0</v>
      </c>
      <c r="R377" s="482">
        <v>0</v>
      </c>
      <c r="S377" s="482">
        <v>0</v>
      </c>
      <c r="T377" s="482">
        <v>0</v>
      </c>
      <c r="U377" s="482">
        <v>0</v>
      </c>
      <c r="V377" s="482">
        <v>0</v>
      </c>
      <c r="W377" s="482">
        <v>0</v>
      </c>
      <c r="X377" s="482">
        <v>0</v>
      </c>
      <c r="Y377" s="490">
        <v>12.1</v>
      </c>
      <c r="Z377" s="490" t="s">
        <v>418</v>
      </c>
      <c r="AA377" s="482">
        <v>0</v>
      </c>
      <c r="AB377" s="490">
        <v>0</v>
      </c>
      <c r="AC377" s="482">
        <v>0</v>
      </c>
      <c r="AD377" s="490">
        <v>0</v>
      </c>
      <c r="AE377" s="482">
        <v>0</v>
      </c>
      <c r="AF377" s="491">
        <v>0</v>
      </c>
    </row>
    <row r="378" spans="1:32" ht="15" customHeight="1" x14ac:dyDescent="0.2">
      <c r="A378" s="463" t="s">
        <v>84</v>
      </c>
      <c r="B378" s="482">
        <v>1</v>
      </c>
      <c r="C378" s="482">
        <v>0</v>
      </c>
      <c r="D378" s="482">
        <v>1</v>
      </c>
      <c r="E378" s="482">
        <v>0</v>
      </c>
      <c r="F378" s="482">
        <v>0</v>
      </c>
      <c r="G378" s="482">
        <v>0</v>
      </c>
      <c r="H378" s="482">
        <v>0</v>
      </c>
      <c r="I378" s="482" t="s">
        <v>20</v>
      </c>
      <c r="J378" s="479" t="s">
        <v>84</v>
      </c>
      <c r="K378" s="489">
        <v>0</v>
      </c>
      <c r="L378" s="482">
        <v>1</v>
      </c>
      <c r="M378" s="482">
        <v>0</v>
      </c>
      <c r="N378" s="482">
        <v>0</v>
      </c>
      <c r="O378" s="482">
        <v>0</v>
      </c>
      <c r="P378" s="482">
        <v>0</v>
      </c>
      <c r="Q378" s="482">
        <v>0</v>
      </c>
      <c r="R378" s="482">
        <v>0</v>
      </c>
      <c r="S378" s="482">
        <v>0</v>
      </c>
      <c r="T378" s="482">
        <v>0</v>
      </c>
      <c r="U378" s="482">
        <v>0</v>
      </c>
      <c r="V378" s="482">
        <v>0</v>
      </c>
      <c r="W378" s="482">
        <v>0</v>
      </c>
      <c r="X378" s="482">
        <v>0</v>
      </c>
      <c r="Y378" s="490">
        <v>12.8</v>
      </c>
      <c r="Z378" s="490" t="s">
        <v>418</v>
      </c>
      <c r="AA378" s="482">
        <v>0</v>
      </c>
      <c r="AB378" s="490">
        <v>0</v>
      </c>
      <c r="AC378" s="482">
        <v>0</v>
      </c>
      <c r="AD378" s="490">
        <v>0</v>
      </c>
      <c r="AE378" s="482">
        <v>0</v>
      </c>
      <c r="AF378" s="491">
        <v>0</v>
      </c>
    </row>
    <row r="379" spans="1:32" ht="15" customHeight="1" x14ac:dyDescent="0.2">
      <c r="A379" s="463" t="s">
        <v>85</v>
      </c>
      <c r="B379" s="482">
        <v>1</v>
      </c>
      <c r="C379" s="482">
        <v>0</v>
      </c>
      <c r="D379" s="482">
        <v>1</v>
      </c>
      <c r="E379" s="482">
        <v>0</v>
      </c>
      <c r="F379" s="482">
        <v>0</v>
      </c>
      <c r="G379" s="482">
        <v>0</v>
      </c>
      <c r="H379" s="482">
        <v>0</v>
      </c>
      <c r="I379" s="482" t="s">
        <v>20</v>
      </c>
      <c r="J379" s="479" t="s">
        <v>85</v>
      </c>
      <c r="K379" s="489">
        <v>0</v>
      </c>
      <c r="L379" s="482">
        <v>1</v>
      </c>
      <c r="M379" s="482">
        <v>0</v>
      </c>
      <c r="N379" s="482">
        <v>0</v>
      </c>
      <c r="O379" s="482">
        <v>0</v>
      </c>
      <c r="P379" s="482">
        <v>0</v>
      </c>
      <c r="Q379" s="482">
        <v>0</v>
      </c>
      <c r="R379" s="482">
        <v>0</v>
      </c>
      <c r="S379" s="482">
        <v>0</v>
      </c>
      <c r="T379" s="482">
        <v>0</v>
      </c>
      <c r="U379" s="482">
        <v>0</v>
      </c>
      <c r="V379" s="482">
        <v>0</v>
      </c>
      <c r="W379" s="482">
        <v>0</v>
      </c>
      <c r="X379" s="482">
        <v>0</v>
      </c>
      <c r="Y379" s="490">
        <v>14.2</v>
      </c>
      <c r="Z379" s="490" t="s">
        <v>418</v>
      </c>
      <c r="AA379" s="482">
        <v>0</v>
      </c>
      <c r="AB379" s="490">
        <v>0</v>
      </c>
      <c r="AC379" s="482">
        <v>0</v>
      </c>
      <c r="AD379" s="490">
        <v>0</v>
      </c>
      <c r="AE379" s="482">
        <v>0</v>
      </c>
      <c r="AF379" s="491">
        <v>0</v>
      </c>
    </row>
    <row r="380" spans="1:32" ht="15" customHeight="1" x14ac:dyDescent="0.2">
      <c r="A380" s="463" t="s">
        <v>49</v>
      </c>
      <c r="B380" s="482">
        <v>2</v>
      </c>
      <c r="C380" s="482">
        <v>0</v>
      </c>
      <c r="D380" s="482">
        <v>2</v>
      </c>
      <c r="E380" s="482">
        <v>0</v>
      </c>
      <c r="F380" s="482">
        <v>0</v>
      </c>
      <c r="G380" s="482">
        <v>0</v>
      </c>
      <c r="H380" s="482">
        <v>0</v>
      </c>
      <c r="I380" s="482" t="s">
        <v>20</v>
      </c>
      <c r="J380" s="479" t="s">
        <v>49</v>
      </c>
      <c r="K380" s="489">
        <v>0</v>
      </c>
      <c r="L380" s="482">
        <v>0</v>
      </c>
      <c r="M380" s="482">
        <v>0</v>
      </c>
      <c r="N380" s="482">
        <v>2</v>
      </c>
      <c r="O380" s="482">
        <v>0</v>
      </c>
      <c r="P380" s="482">
        <v>0</v>
      </c>
      <c r="Q380" s="482">
        <v>0</v>
      </c>
      <c r="R380" s="482">
        <v>0</v>
      </c>
      <c r="S380" s="482">
        <v>0</v>
      </c>
      <c r="T380" s="482">
        <v>0</v>
      </c>
      <c r="U380" s="482">
        <v>0</v>
      </c>
      <c r="V380" s="482">
        <v>0</v>
      </c>
      <c r="W380" s="482">
        <v>0</v>
      </c>
      <c r="X380" s="482">
        <v>0</v>
      </c>
      <c r="Y380" s="490">
        <v>20.7</v>
      </c>
      <c r="Z380" s="490" t="s">
        <v>418</v>
      </c>
      <c r="AA380" s="482">
        <v>0</v>
      </c>
      <c r="AB380" s="490">
        <v>0</v>
      </c>
      <c r="AC380" s="482">
        <v>0</v>
      </c>
      <c r="AD380" s="490">
        <v>0</v>
      </c>
      <c r="AE380" s="482">
        <v>0</v>
      </c>
      <c r="AF380" s="491">
        <v>0</v>
      </c>
    </row>
    <row r="381" spans="1:32" ht="15" customHeight="1" x14ac:dyDescent="0.2">
      <c r="A381" s="463" t="s">
        <v>86</v>
      </c>
      <c r="B381" s="482">
        <v>1</v>
      </c>
      <c r="C381" s="482">
        <v>0</v>
      </c>
      <c r="D381" s="482">
        <v>1</v>
      </c>
      <c r="E381" s="482">
        <v>0</v>
      </c>
      <c r="F381" s="482">
        <v>0</v>
      </c>
      <c r="G381" s="482">
        <v>0</v>
      </c>
      <c r="H381" s="482">
        <v>0</v>
      </c>
      <c r="I381" s="482" t="s">
        <v>20</v>
      </c>
      <c r="J381" s="479" t="s">
        <v>86</v>
      </c>
      <c r="K381" s="489">
        <v>0</v>
      </c>
      <c r="L381" s="482">
        <v>0</v>
      </c>
      <c r="M381" s="482">
        <v>0</v>
      </c>
      <c r="N381" s="482">
        <v>1</v>
      </c>
      <c r="O381" s="482">
        <v>0</v>
      </c>
      <c r="P381" s="482">
        <v>0</v>
      </c>
      <c r="Q381" s="482">
        <v>0</v>
      </c>
      <c r="R381" s="482">
        <v>0</v>
      </c>
      <c r="S381" s="482">
        <v>0</v>
      </c>
      <c r="T381" s="482">
        <v>0</v>
      </c>
      <c r="U381" s="482">
        <v>0</v>
      </c>
      <c r="V381" s="482">
        <v>0</v>
      </c>
      <c r="W381" s="482">
        <v>0</v>
      </c>
      <c r="X381" s="482">
        <v>0</v>
      </c>
      <c r="Y381" s="490">
        <v>22.5</v>
      </c>
      <c r="Z381" s="490" t="s">
        <v>418</v>
      </c>
      <c r="AA381" s="482">
        <v>0</v>
      </c>
      <c r="AB381" s="490">
        <v>0</v>
      </c>
      <c r="AC381" s="482">
        <v>0</v>
      </c>
      <c r="AD381" s="490">
        <v>0</v>
      </c>
      <c r="AE381" s="482">
        <v>0</v>
      </c>
      <c r="AF381" s="491">
        <v>0</v>
      </c>
    </row>
    <row r="382" spans="1:32" ht="15" customHeight="1" x14ac:dyDescent="0.2">
      <c r="A382" s="463" t="s">
        <v>87</v>
      </c>
      <c r="B382" s="482">
        <v>1</v>
      </c>
      <c r="C382" s="482">
        <v>0</v>
      </c>
      <c r="D382" s="482">
        <v>0</v>
      </c>
      <c r="E382" s="482">
        <v>0</v>
      </c>
      <c r="F382" s="482">
        <v>1</v>
      </c>
      <c r="G382" s="482">
        <v>0</v>
      </c>
      <c r="H382" s="482">
        <v>0</v>
      </c>
      <c r="I382" s="482" t="s">
        <v>20</v>
      </c>
      <c r="J382" s="479" t="s">
        <v>87</v>
      </c>
      <c r="K382" s="489">
        <v>0</v>
      </c>
      <c r="L382" s="482">
        <v>0</v>
      </c>
      <c r="M382" s="482">
        <v>0</v>
      </c>
      <c r="N382" s="482">
        <v>1</v>
      </c>
      <c r="O382" s="482">
        <v>0</v>
      </c>
      <c r="P382" s="482">
        <v>0</v>
      </c>
      <c r="Q382" s="482">
        <v>0</v>
      </c>
      <c r="R382" s="482">
        <v>0</v>
      </c>
      <c r="S382" s="482">
        <v>0</v>
      </c>
      <c r="T382" s="482">
        <v>0</v>
      </c>
      <c r="U382" s="482">
        <v>0</v>
      </c>
      <c r="V382" s="482">
        <v>0</v>
      </c>
      <c r="W382" s="482">
        <v>0</v>
      </c>
      <c r="X382" s="482">
        <v>0</v>
      </c>
      <c r="Y382" s="490">
        <v>22.2</v>
      </c>
      <c r="Z382" s="490" t="s">
        <v>418</v>
      </c>
      <c r="AA382" s="482">
        <v>0</v>
      </c>
      <c r="AB382" s="490">
        <v>0</v>
      </c>
      <c r="AC382" s="482">
        <v>0</v>
      </c>
      <c r="AD382" s="490">
        <v>0</v>
      </c>
      <c r="AE382" s="482">
        <v>0</v>
      </c>
      <c r="AF382" s="491">
        <v>0</v>
      </c>
    </row>
    <row r="383" spans="1:32" ht="15" customHeight="1" x14ac:dyDescent="0.2">
      <c r="A383" s="463" t="s">
        <v>88</v>
      </c>
      <c r="B383" s="482">
        <v>3</v>
      </c>
      <c r="C383" s="482">
        <v>0</v>
      </c>
      <c r="D383" s="482">
        <v>2</v>
      </c>
      <c r="E383" s="482">
        <v>1</v>
      </c>
      <c r="F383" s="482">
        <v>0</v>
      </c>
      <c r="G383" s="482">
        <v>0</v>
      </c>
      <c r="H383" s="482">
        <v>0</v>
      </c>
      <c r="I383" s="482" t="s">
        <v>20</v>
      </c>
      <c r="J383" s="479" t="s">
        <v>88</v>
      </c>
      <c r="K383" s="489">
        <v>0</v>
      </c>
      <c r="L383" s="482">
        <v>1</v>
      </c>
      <c r="M383" s="482">
        <v>1</v>
      </c>
      <c r="N383" s="482">
        <v>1</v>
      </c>
      <c r="O383" s="482">
        <v>0</v>
      </c>
      <c r="P383" s="482">
        <v>0</v>
      </c>
      <c r="Q383" s="482">
        <v>0</v>
      </c>
      <c r="R383" s="482">
        <v>0</v>
      </c>
      <c r="S383" s="482">
        <v>0</v>
      </c>
      <c r="T383" s="482">
        <v>0</v>
      </c>
      <c r="U383" s="482">
        <v>0</v>
      </c>
      <c r="V383" s="482">
        <v>0</v>
      </c>
      <c r="W383" s="482">
        <v>0</v>
      </c>
      <c r="X383" s="482">
        <v>0</v>
      </c>
      <c r="Y383" s="490">
        <v>16</v>
      </c>
      <c r="Z383" s="490" t="s">
        <v>418</v>
      </c>
      <c r="AA383" s="482">
        <v>0</v>
      </c>
      <c r="AB383" s="490">
        <v>0</v>
      </c>
      <c r="AC383" s="482">
        <v>0</v>
      </c>
      <c r="AD383" s="490">
        <v>0</v>
      </c>
      <c r="AE383" s="482">
        <v>0</v>
      </c>
      <c r="AF383" s="491">
        <v>0</v>
      </c>
    </row>
    <row r="384" spans="1:32" ht="15" customHeight="1" x14ac:dyDescent="0.2">
      <c r="A384" s="463" t="s">
        <v>50</v>
      </c>
      <c r="B384" s="482">
        <v>5</v>
      </c>
      <c r="C384" s="482">
        <v>0</v>
      </c>
      <c r="D384" s="482">
        <v>5</v>
      </c>
      <c r="E384" s="482">
        <v>0</v>
      </c>
      <c r="F384" s="482">
        <v>0</v>
      </c>
      <c r="G384" s="482">
        <v>0</v>
      </c>
      <c r="H384" s="482">
        <v>0</v>
      </c>
      <c r="I384" s="482" t="s">
        <v>20</v>
      </c>
      <c r="J384" s="479" t="s">
        <v>50</v>
      </c>
      <c r="K384" s="489">
        <v>0</v>
      </c>
      <c r="L384" s="482">
        <v>1</v>
      </c>
      <c r="M384" s="482">
        <v>3</v>
      </c>
      <c r="N384" s="482">
        <v>1</v>
      </c>
      <c r="O384" s="482">
        <v>0</v>
      </c>
      <c r="P384" s="482">
        <v>0</v>
      </c>
      <c r="Q384" s="482">
        <v>0</v>
      </c>
      <c r="R384" s="482">
        <v>0</v>
      </c>
      <c r="S384" s="482">
        <v>0</v>
      </c>
      <c r="T384" s="482">
        <v>0</v>
      </c>
      <c r="U384" s="482">
        <v>0</v>
      </c>
      <c r="V384" s="482">
        <v>0</v>
      </c>
      <c r="W384" s="482">
        <v>0</v>
      </c>
      <c r="X384" s="482">
        <v>0</v>
      </c>
      <c r="Y384" s="490">
        <v>17.100000000000001</v>
      </c>
      <c r="Z384" s="490" t="s">
        <v>418</v>
      </c>
      <c r="AA384" s="482">
        <v>0</v>
      </c>
      <c r="AB384" s="490">
        <v>0</v>
      </c>
      <c r="AC384" s="482">
        <v>0</v>
      </c>
      <c r="AD384" s="490">
        <v>0</v>
      </c>
      <c r="AE384" s="482">
        <v>0</v>
      </c>
      <c r="AF384" s="491">
        <v>0</v>
      </c>
    </row>
    <row r="385" spans="1:32" ht="15" customHeight="1" x14ac:dyDescent="0.2">
      <c r="A385" s="463" t="s">
        <v>89</v>
      </c>
      <c r="B385" s="482">
        <v>1</v>
      </c>
      <c r="C385" s="482">
        <v>0</v>
      </c>
      <c r="D385" s="482">
        <v>1</v>
      </c>
      <c r="E385" s="482">
        <v>0</v>
      </c>
      <c r="F385" s="482">
        <v>0</v>
      </c>
      <c r="G385" s="482">
        <v>0</v>
      </c>
      <c r="H385" s="482">
        <v>0</v>
      </c>
      <c r="I385" s="482" t="s">
        <v>20</v>
      </c>
      <c r="J385" s="479" t="s">
        <v>89</v>
      </c>
      <c r="K385" s="489">
        <v>0</v>
      </c>
      <c r="L385" s="482">
        <v>1</v>
      </c>
      <c r="M385" s="482">
        <v>0</v>
      </c>
      <c r="N385" s="482">
        <v>0</v>
      </c>
      <c r="O385" s="482">
        <v>0</v>
      </c>
      <c r="P385" s="482">
        <v>0</v>
      </c>
      <c r="Q385" s="482">
        <v>0</v>
      </c>
      <c r="R385" s="482">
        <v>0</v>
      </c>
      <c r="S385" s="482">
        <v>0</v>
      </c>
      <c r="T385" s="482">
        <v>0</v>
      </c>
      <c r="U385" s="482">
        <v>0</v>
      </c>
      <c r="V385" s="482">
        <v>0</v>
      </c>
      <c r="W385" s="482">
        <v>0</v>
      </c>
      <c r="X385" s="482">
        <v>0</v>
      </c>
      <c r="Y385" s="490">
        <v>10.4</v>
      </c>
      <c r="Z385" s="490" t="s">
        <v>418</v>
      </c>
      <c r="AA385" s="482">
        <v>0</v>
      </c>
      <c r="AB385" s="490">
        <v>0</v>
      </c>
      <c r="AC385" s="482">
        <v>0</v>
      </c>
      <c r="AD385" s="490">
        <v>0</v>
      </c>
      <c r="AE385" s="482">
        <v>0</v>
      </c>
      <c r="AF385" s="491">
        <v>0</v>
      </c>
    </row>
    <row r="386" spans="1:32" ht="15" customHeight="1" x14ac:dyDescent="0.2">
      <c r="A386" s="463" t="s">
        <v>90</v>
      </c>
      <c r="B386" s="482">
        <v>1</v>
      </c>
      <c r="C386" s="482">
        <v>0</v>
      </c>
      <c r="D386" s="482">
        <v>1</v>
      </c>
      <c r="E386" s="482">
        <v>0</v>
      </c>
      <c r="F386" s="482">
        <v>0</v>
      </c>
      <c r="G386" s="482">
        <v>0</v>
      </c>
      <c r="H386" s="482">
        <v>0</v>
      </c>
      <c r="I386" s="482" t="s">
        <v>20</v>
      </c>
      <c r="J386" s="479" t="s">
        <v>90</v>
      </c>
      <c r="K386" s="489">
        <v>0</v>
      </c>
      <c r="L386" s="482">
        <v>0</v>
      </c>
      <c r="M386" s="482">
        <v>0</v>
      </c>
      <c r="N386" s="482">
        <v>1</v>
      </c>
      <c r="O386" s="482">
        <v>0</v>
      </c>
      <c r="P386" s="482">
        <v>0</v>
      </c>
      <c r="Q386" s="482">
        <v>0</v>
      </c>
      <c r="R386" s="482">
        <v>0</v>
      </c>
      <c r="S386" s="482">
        <v>0</v>
      </c>
      <c r="T386" s="482">
        <v>0</v>
      </c>
      <c r="U386" s="482">
        <v>0</v>
      </c>
      <c r="V386" s="482">
        <v>0</v>
      </c>
      <c r="W386" s="482">
        <v>0</v>
      </c>
      <c r="X386" s="482">
        <v>0</v>
      </c>
      <c r="Y386" s="490">
        <v>20.6</v>
      </c>
      <c r="Z386" s="490" t="s">
        <v>418</v>
      </c>
      <c r="AA386" s="482">
        <v>0</v>
      </c>
      <c r="AB386" s="490">
        <v>0</v>
      </c>
      <c r="AC386" s="482">
        <v>0</v>
      </c>
      <c r="AD386" s="490">
        <v>0</v>
      </c>
      <c r="AE386" s="482">
        <v>0</v>
      </c>
      <c r="AF386" s="491">
        <v>0</v>
      </c>
    </row>
    <row r="387" spans="1:32" ht="15" customHeight="1" x14ac:dyDescent="0.2">
      <c r="A387" s="463" t="s">
        <v>91</v>
      </c>
      <c r="B387" s="482">
        <v>2</v>
      </c>
      <c r="C387" s="482">
        <v>0</v>
      </c>
      <c r="D387" s="482">
        <v>2</v>
      </c>
      <c r="E387" s="482">
        <v>0</v>
      </c>
      <c r="F387" s="482">
        <v>0</v>
      </c>
      <c r="G387" s="482">
        <v>0</v>
      </c>
      <c r="H387" s="482">
        <v>0</v>
      </c>
      <c r="I387" s="482" t="s">
        <v>20</v>
      </c>
      <c r="J387" s="479" t="s">
        <v>91</v>
      </c>
      <c r="K387" s="489">
        <v>0</v>
      </c>
      <c r="L387" s="482">
        <v>1</v>
      </c>
      <c r="M387" s="482">
        <v>1</v>
      </c>
      <c r="N387" s="482">
        <v>0</v>
      </c>
      <c r="O387" s="482">
        <v>0</v>
      </c>
      <c r="P387" s="482">
        <v>0</v>
      </c>
      <c r="Q387" s="482">
        <v>0</v>
      </c>
      <c r="R387" s="482">
        <v>0</v>
      </c>
      <c r="S387" s="482">
        <v>0</v>
      </c>
      <c r="T387" s="482">
        <v>0</v>
      </c>
      <c r="U387" s="482">
        <v>0</v>
      </c>
      <c r="V387" s="482">
        <v>0</v>
      </c>
      <c r="W387" s="482">
        <v>0</v>
      </c>
      <c r="X387" s="482">
        <v>0</v>
      </c>
      <c r="Y387" s="490">
        <v>16.7</v>
      </c>
      <c r="Z387" s="490" t="s">
        <v>418</v>
      </c>
      <c r="AA387" s="482">
        <v>0</v>
      </c>
      <c r="AB387" s="490">
        <v>0</v>
      </c>
      <c r="AC387" s="482">
        <v>0</v>
      </c>
      <c r="AD387" s="490">
        <v>0</v>
      </c>
      <c r="AE387" s="482">
        <v>0</v>
      </c>
      <c r="AF387" s="491">
        <v>0</v>
      </c>
    </row>
    <row r="388" spans="1:32" ht="15" customHeight="1" x14ac:dyDescent="0.2">
      <c r="A388" s="463" t="s">
        <v>52</v>
      </c>
      <c r="B388" s="482">
        <v>2</v>
      </c>
      <c r="C388" s="482">
        <v>0</v>
      </c>
      <c r="D388" s="482">
        <v>1</v>
      </c>
      <c r="E388" s="482">
        <v>0</v>
      </c>
      <c r="F388" s="482">
        <v>1</v>
      </c>
      <c r="G388" s="482">
        <v>0</v>
      </c>
      <c r="H388" s="482">
        <v>0</v>
      </c>
      <c r="I388" s="482" t="s">
        <v>20</v>
      </c>
      <c r="J388" s="479" t="s">
        <v>52</v>
      </c>
      <c r="K388" s="489">
        <v>1</v>
      </c>
      <c r="L388" s="482">
        <v>0</v>
      </c>
      <c r="M388" s="482">
        <v>1</v>
      </c>
      <c r="N388" s="482">
        <v>0</v>
      </c>
      <c r="O388" s="482">
        <v>0</v>
      </c>
      <c r="P388" s="482">
        <v>0</v>
      </c>
      <c r="Q388" s="482">
        <v>0</v>
      </c>
      <c r="R388" s="482">
        <v>0</v>
      </c>
      <c r="S388" s="482">
        <v>0</v>
      </c>
      <c r="T388" s="482">
        <v>0</v>
      </c>
      <c r="U388" s="482">
        <v>0</v>
      </c>
      <c r="V388" s="482">
        <v>0</v>
      </c>
      <c r="W388" s="482">
        <v>0</v>
      </c>
      <c r="X388" s="482">
        <v>0</v>
      </c>
      <c r="Y388" s="490">
        <v>11.5</v>
      </c>
      <c r="Z388" s="490" t="s">
        <v>418</v>
      </c>
      <c r="AA388" s="482">
        <v>0</v>
      </c>
      <c r="AB388" s="490">
        <v>0</v>
      </c>
      <c r="AC388" s="482">
        <v>0</v>
      </c>
      <c r="AD388" s="490">
        <v>0</v>
      </c>
      <c r="AE388" s="482">
        <v>0</v>
      </c>
      <c r="AF388" s="491">
        <v>0</v>
      </c>
    </row>
    <row r="389" spans="1:32" ht="15" customHeight="1" x14ac:dyDescent="0.2">
      <c r="A389" s="463" t="s">
        <v>92</v>
      </c>
      <c r="B389" s="482">
        <v>0</v>
      </c>
      <c r="C389" s="482">
        <v>0</v>
      </c>
      <c r="D389" s="482">
        <v>0</v>
      </c>
      <c r="E389" s="482">
        <v>0</v>
      </c>
      <c r="F389" s="482">
        <v>0</v>
      </c>
      <c r="G389" s="482">
        <v>0</v>
      </c>
      <c r="H389" s="482">
        <v>0</v>
      </c>
      <c r="I389" s="482" t="s">
        <v>20</v>
      </c>
      <c r="J389" s="479" t="s">
        <v>92</v>
      </c>
      <c r="K389" s="489">
        <v>0</v>
      </c>
      <c r="L389" s="482">
        <v>0</v>
      </c>
      <c r="M389" s="482">
        <v>0</v>
      </c>
      <c r="N389" s="482">
        <v>0</v>
      </c>
      <c r="O389" s="482">
        <v>0</v>
      </c>
      <c r="P389" s="482">
        <v>0</v>
      </c>
      <c r="Q389" s="482">
        <v>0</v>
      </c>
      <c r="R389" s="482">
        <v>0</v>
      </c>
      <c r="S389" s="482">
        <v>0</v>
      </c>
      <c r="T389" s="482">
        <v>0</v>
      </c>
      <c r="U389" s="482">
        <v>0</v>
      </c>
      <c r="V389" s="482">
        <v>0</v>
      </c>
      <c r="W389" s="482">
        <v>0</v>
      </c>
      <c r="X389" s="482">
        <v>0</v>
      </c>
      <c r="Y389" s="490" t="s">
        <v>418</v>
      </c>
      <c r="Z389" s="490" t="s">
        <v>418</v>
      </c>
      <c r="AA389" s="482">
        <v>0</v>
      </c>
      <c r="AB389" s="490">
        <v>0</v>
      </c>
      <c r="AC389" s="482">
        <v>0</v>
      </c>
      <c r="AD389" s="490">
        <v>0</v>
      </c>
      <c r="AE389" s="482">
        <v>0</v>
      </c>
      <c r="AF389" s="491">
        <v>0</v>
      </c>
    </row>
    <row r="390" spans="1:32" ht="15" customHeight="1" x14ac:dyDescent="0.2">
      <c r="A390" s="463" t="s">
        <v>93</v>
      </c>
      <c r="B390" s="482">
        <v>0</v>
      </c>
      <c r="C390" s="482">
        <v>0</v>
      </c>
      <c r="D390" s="482">
        <v>0</v>
      </c>
      <c r="E390" s="482">
        <v>0</v>
      </c>
      <c r="F390" s="482">
        <v>0</v>
      </c>
      <c r="G390" s="482">
        <v>0</v>
      </c>
      <c r="H390" s="482">
        <v>0</v>
      </c>
      <c r="I390" s="482" t="s">
        <v>20</v>
      </c>
      <c r="J390" s="479" t="s">
        <v>93</v>
      </c>
      <c r="K390" s="489">
        <v>0</v>
      </c>
      <c r="L390" s="482">
        <v>0</v>
      </c>
      <c r="M390" s="482">
        <v>0</v>
      </c>
      <c r="N390" s="482">
        <v>0</v>
      </c>
      <c r="O390" s="482">
        <v>0</v>
      </c>
      <c r="P390" s="482">
        <v>0</v>
      </c>
      <c r="Q390" s="482">
        <v>0</v>
      </c>
      <c r="R390" s="482">
        <v>0</v>
      </c>
      <c r="S390" s="482">
        <v>0</v>
      </c>
      <c r="T390" s="482">
        <v>0</v>
      </c>
      <c r="U390" s="482">
        <v>0</v>
      </c>
      <c r="V390" s="482">
        <v>0</v>
      </c>
      <c r="W390" s="482">
        <v>0</v>
      </c>
      <c r="X390" s="482">
        <v>0</v>
      </c>
      <c r="Y390" s="490" t="s">
        <v>418</v>
      </c>
      <c r="Z390" s="490" t="s">
        <v>418</v>
      </c>
      <c r="AA390" s="482">
        <v>0</v>
      </c>
      <c r="AB390" s="490">
        <v>0</v>
      </c>
      <c r="AC390" s="482">
        <v>0</v>
      </c>
      <c r="AD390" s="490">
        <v>0</v>
      </c>
      <c r="AE390" s="482">
        <v>0</v>
      </c>
      <c r="AF390" s="491">
        <v>0</v>
      </c>
    </row>
    <row r="391" spans="1:32" ht="15" customHeight="1" x14ac:dyDescent="0.2">
      <c r="A391" s="463" t="s">
        <v>94</v>
      </c>
      <c r="B391" s="482">
        <v>0</v>
      </c>
      <c r="C391" s="482">
        <v>0</v>
      </c>
      <c r="D391" s="482">
        <v>0</v>
      </c>
      <c r="E391" s="482">
        <v>0</v>
      </c>
      <c r="F391" s="482">
        <v>0</v>
      </c>
      <c r="G391" s="482">
        <v>0</v>
      </c>
      <c r="H391" s="482">
        <v>0</v>
      </c>
      <c r="I391" s="482" t="s">
        <v>20</v>
      </c>
      <c r="J391" s="479" t="s">
        <v>94</v>
      </c>
      <c r="K391" s="489">
        <v>0</v>
      </c>
      <c r="L391" s="482">
        <v>0</v>
      </c>
      <c r="M391" s="482">
        <v>0</v>
      </c>
      <c r="N391" s="482">
        <v>0</v>
      </c>
      <c r="O391" s="482">
        <v>0</v>
      </c>
      <c r="P391" s="482">
        <v>0</v>
      </c>
      <c r="Q391" s="482">
        <v>0</v>
      </c>
      <c r="R391" s="482">
        <v>0</v>
      </c>
      <c r="S391" s="482">
        <v>0</v>
      </c>
      <c r="T391" s="482">
        <v>0</v>
      </c>
      <c r="U391" s="482">
        <v>0</v>
      </c>
      <c r="V391" s="482">
        <v>0</v>
      </c>
      <c r="W391" s="482">
        <v>0</v>
      </c>
      <c r="X391" s="482">
        <v>0</v>
      </c>
      <c r="Y391" s="490" t="s">
        <v>418</v>
      </c>
      <c r="Z391" s="490" t="s">
        <v>418</v>
      </c>
      <c r="AA391" s="482">
        <v>0</v>
      </c>
      <c r="AB391" s="490">
        <v>0</v>
      </c>
      <c r="AC391" s="482">
        <v>0</v>
      </c>
      <c r="AD391" s="490">
        <v>0</v>
      </c>
      <c r="AE391" s="482">
        <v>0</v>
      </c>
      <c r="AF391" s="491">
        <v>0</v>
      </c>
    </row>
    <row r="392" spans="1:32" ht="15" customHeight="1" x14ac:dyDescent="0.2">
      <c r="A392" s="463" t="s">
        <v>54</v>
      </c>
      <c r="B392" s="482">
        <v>3</v>
      </c>
      <c r="C392" s="482">
        <v>0</v>
      </c>
      <c r="D392" s="482">
        <v>3</v>
      </c>
      <c r="E392" s="482">
        <v>0</v>
      </c>
      <c r="F392" s="482">
        <v>0</v>
      </c>
      <c r="G392" s="482">
        <v>0</v>
      </c>
      <c r="H392" s="482">
        <v>0</v>
      </c>
      <c r="I392" s="482" t="s">
        <v>20</v>
      </c>
      <c r="J392" s="479" t="s">
        <v>54</v>
      </c>
      <c r="K392" s="489">
        <v>0</v>
      </c>
      <c r="L392" s="482">
        <v>0</v>
      </c>
      <c r="M392" s="482">
        <v>1</v>
      </c>
      <c r="N392" s="482">
        <v>2</v>
      </c>
      <c r="O392" s="482">
        <v>0</v>
      </c>
      <c r="P392" s="482">
        <v>0</v>
      </c>
      <c r="Q392" s="482">
        <v>0</v>
      </c>
      <c r="R392" s="482">
        <v>0</v>
      </c>
      <c r="S392" s="482">
        <v>0</v>
      </c>
      <c r="T392" s="482">
        <v>0</v>
      </c>
      <c r="U392" s="482">
        <v>0</v>
      </c>
      <c r="V392" s="482">
        <v>0</v>
      </c>
      <c r="W392" s="482">
        <v>0</v>
      </c>
      <c r="X392" s="482">
        <v>0</v>
      </c>
      <c r="Y392" s="490">
        <v>20.7</v>
      </c>
      <c r="Z392" s="490" t="s">
        <v>418</v>
      </c>
      <c r="AA392" s="482">
        <v>0</v>
      </c>
      <c r="AB392" s="490">
        <v>0</v>
      </c>
      <c r="AC392" s="482">
        <v>0</v>
      </c>
      <c r="AD392" s="490">
        <v>0</v>
      </c>
      <c r="AE392" s="482">
        <v>0</v>
      </c>
      <c r="AF392" s="491">
        <v>0</v>
      </c>
    </row>
    <row r="393" spans="1:32" ht="15" customHeight="1" x14ac:dyDescent="0.2">
      <c r="A393" s="463" t="s">
        <v>95</v>
      </c>
      <c r="B393" s="482">
        <v>3</v>
      </c>
      <c r="C393" s="482">
        <v>0</v>
      </c>
      <c r="D393" s="482">
        <v>3</v>
      </c>
      <c r="E393" s="482">
        <v>0</v>
      </c>
      <c r="F393" s="482">
        <v>0</v>
      </c>
      <c r="G393" s="482">
        <v>0</v>
      </c>
      <c r="H393" s="482">
        <v>0</v>
      </c>
      <c r="I393" s="482" t="s">
        <v>20</v>
      </c>
      <c r="J393" s="479" t="s">
        <v>95</v>
      </c>
      <c r="K393" s="489">
        <v>0</v>
      </c>
      <c r="L393" s="482">
        <v>2</v>
      </c>
      <c r="M393" s="482">
        <v>1</v>
      </c>
      <c r="N393" s="482">
        <v>0</v>
      </c>
      <c r="O393" s="482">
        <v>0</v>
      </c>
      <c r="P393" s="482">
        <v>0</v>
      </c>
      <c r="Q393" s="482">
        <v>0</v>
      </c>
      <c r="R393" s="482">
        <v>0</v>
      </c>
      <c r="S393" s="482">
        <v>0</v>
      </c>
      <c r="T393" s="482">
        <v>0</v>
      </c>
      <c r="U393" s="482">
        <v>0</v>
      </c>
      <c r="V393" s="482">
        <v>0</v>
      </c>
      <c r="W393" s="482">
        <v>0</v>
      </c>
      <c r="X393" s="482">
        <v>0</v>
      </c>
      <c r="Y393" s="490">
        <v>14.7</v>
      </c>
      <c r="Z393" s="490" t="s">
        <v>418</v>
      </c>
      <c r="AA393" s="482">
        <v>0</v>
      </c>
      <c r="AB393" s="490">
        <v>0</v>
      </c>
      <c r="AC393" s="482">
        <v>0</v>
      </c>
      <c r="AD393" s="490">
        <v>0</v>
      </c>
      <c r="AE393" s="482">
        <v>0</v>
      </c>
      <c r="AF393" s="491">
        <v>0</v>
      </c>
    </row>
    <row r="394" spans="1:32" ht="15" customHeight="1" x14ac:dyDescent="0.2">
      <c r="A394" s="463" t="s">
        <v>96</v>
      </c>
      <c r="B394" s="482">
        <v>2</v>
      </c>
      <c r="C394" s="482">
        <v>1</v>
      </c>
      <c r="D394" s="482">
        <v>1</v>
      </c>
      <c r="E394" s="482">
        <v>0</v>
      </c>
      <c r="F394" s="482">
        <v>0</v>
      </c>
      <c r="G394" s="482">
        <v>0</v>
      </c>
      <c r="H394" s="482">
        <v>0</v>
      </c>
      <c r="I394" s="482" t="s">
        <v>20</v>
      </c>
      <c r="J394" s="479" t="s">
        <v>96</v>
      </c>
      <c r="K394" s="489">
        <v>0</v>
      </c>
      <c r="L394" s="482">
        <v>1</v>
      </c>
      <c r="M394" s="482">
        <v>0</v>
      </c>
      <c r="N394" s="482">
        <v>1</v>
      </c>
      <c r="O394" s="482">
        <v>0</v>
      </c>
      <c r="P394" s="482">
        <v>0</v>
      </c>
      <c r="Q394" s="482">
        <v>0</v>
      </c>
      <c r="R394" s="482">
        <v>0</v>
      </c>
      <c r="S394" s="482">
        <v>0</v>
      </c>
      <c r="T394" s="482">
        <v>0</v>
      </c>
      <c r="U394" s="482">
        <v>0</v>
      </c>
      <c r="V394" s="482">
        <v>0</v>
      </c>
      <c r="W394" s="482">
        <v>0</v>
      </c>
      <c r="X394" s="482">
        <v>0</v>
      </c>
      <c r="Y394" s="490">
        <v>17.8</v>
      </c>
      <c r="Z394" s="490" t="s">
        <v>418</v>
      </c>
      <c r="AA394" s="482">
        <v>0</v>
      </c>
      <c r="AB394" s="490">
        <v>0</v>
      </c>
      <c r="AC394" s="482">
        <v>0</v>
      </c>
      <c r="AD394" s="490">
        <v>0</v>
      </c>
      <c r="AE394" s="482">
        <v>0</v>
      </c>
      <c r="AF394" s="491">
        <v>0</v>
      </c>
    </row>
    <row r="395" spans="1:32" ht="15" customHeight="1" x14ac:dyDescent="0.2">
      <c r="A395" s="463" t="s">
        <v>97</v>
      </c>
      <c r="B395" s="482">
        <v>3</v>
      </c>
      <c r="C395" s="482">
        <v>0</v>
      </c>
      <c r="D395" s="482">
        <v>3</v>
      </c>
      <c r="E395" s="482">
        <v>0</v>
      </c>
      <c r="F395" s="482">
        <v>0</v>
      </c>
      <c r="G395" s="482">
        <v>0</v>
      </c>
      <c r="H395" s="482">
        <v>0</v>
      </c>
      <c r="I395" s="482" t="s">
        <v>20</v>
      </c>
      <c r="J395" s="479" t="s">
        <v>97</v>
      </c>
      <c r="K395" s="489">
        <v>0</v>
      </c>
      <c r="L395" s="482">
        <v>0</v>
      </c>
      <c r="M395" s="482">
        <v>2</v>
      </c>
      <c r="N395" s="482">
        <v>1</v>
      </c>
      <c r="O395" s="482">
        <v>0</v>
      </c>
      <c r="P395" s="482">
        <v>0</v>
      </c>
      <c r="Q395" s="482">
        <v>0</v>
      </c>
      <c r="R395" s="482">
        <v>0</v>
      </c>
      <c r="S395" s="482">
        <v>0</v>
      </c>
      <c r="T395" s="482">
        <v>0</v>
      </c>
      <c r="U395" s="482">
        <v>0</v>
      </c>
      <c r="V395" s="482">
        <v>0</v>
      </c>
      <c r="W395" s="482">
        <v>0</v>
      </c>
      <c r="X395" s="482">
        <v>0</v>
      </c>
      <c r="Y395" s="490">
        <v>19.8</v>
      </c>
      <c r="Z395" s="490" t="s">
        <v>418</v>
      </c>
      <c r="AA395" s="482">
        <v>0</v>
      </c>
      <c r="AB395" s="490">
        <v>0</v>
      </c>
      <c r="AC395" s="482">
        <v>0</v>
      </c>
      <c r="AD395" s="490">
        <v>0</v>
      </c>
      <c r="AE395" s="482">
        <v>0</v>
      </c>
      <c r="AF395" s="491">
        <v>0</v>
      </c>
    </row>
    <row r="396" spans="1:32" ht="15" customHeight="1" x14ac:dyDescent="0.2">
      <c r="A396" s="463" t="s">
        <v>56</v>
      </c>
      <c r="B396" s="482">
        <v>3</v>
      </c>
      <c r="C396" s="482">
        <v>0</v>
      </c>
      <c r="D396" s="482">
        <v>3</v>
      </c>
      <c r="E396" s="482">
        <v>0</v>
      </c>
      <c r="F396" s="482">
        <v>0</v>
      </c>
      <c r="G396" s="482">
        <v>0</v>
      </c>
      <c r="H396" s="482">
        <v>0</v>
      </c>
      <c r="I396" s="482" t="s">
        <v>20</v>
      </c>
      <c r="J396" s="479" t="s">
        <v>56</v>
      </c>
      <c r="K396" s="489">
        <v>0</v>
      </c>
      <c r="L396" s="482">
        <v>1</v>
      </c>
      <c r="M396" s="482">
        <v>2</v>
      </c>
      <c r="N396" s="482">
        <v>0</v>
      </c>
      <c r="O396" s="482">
        <v>0</v>
      </c>
      <c r="P396" s="482">
        <v>0</v>
      </c>
      <c r="Q396" s="482">
        <v>0</v>
      </c>
      <c r="R396" s="482">
        <v>0</v>
      </c>
      <c r="S396" s="482">
        <v>0</v>
      </c>
      <c r="T396" s="482">
        <v>0</v>
      </c>
      <c r="U396" s="482">
        <v>0</v>
      </c>
      <c r="V396" s="482">
        <v>0</v>
      </c>
      <c r="W396" s="482">
        <v>0</v>
      </c>
      <c r="X396" s="482">
        <v>0</v>
      </c>
      <c r="Y396" s="490">
        <v>16.899999999999999</v>
      </c>
      <c r="Z396" s="490" t="s">
        <v>418</v>
      </c>
      <c r="AA396" s="482">
        <v>0</v>
      </c>
      <c r="AB396" s="490">
        <v>0</v>
      </c>
      <c r="AC396" s="482">
        <v>0</v>
      </c>
      <c r="AD396" s="490">
        <v>0</v>
      </c>
      <c r="AE396" s="482">
        <v>0</v>
      </c>
      <c r="AF396" s="491">
        <v>0</v>
      </c>
    </row>
    <row r="397" spans="1:32" ht="15" customHeight="1" x14ac:dyDescent="0.2">
      <c r="A397" s="463" t="s">
        <v>98</v>
      </c>
      <c r="B397" s="482">
        <v>1</v>
      </c>
      <c r="C397" s="482">
        <v>0</v>
      </c>
      <c r="D397" s="482">
        <v>0</v>
      </c>
      <c r="E397" s="482">
        <v>1</v>
      </c>
      <c r="F397" s="482">
        <v>0</v>
      </c>
      <c r="G397" s="482">
        <v>0</v>
      </c>
      <c r="H397" s="482">
        <v>0</v>
      </c>
      <c r="I397" s="482" t="s">
        <v>20</v>
      </c>
      <c r="J397" s="479" t="s">
        <v>98</v>
      </c>
      <c r="K397" s="489">
        <v>0</v>
      </c>
      <c r="L397" s="482">
        <v>1</v>
      </c>
      <c r="M397" s="482">
        <v>0</v>
      </c>
      <c r="N397" s="482">
        <v>0</v>
      </c>
      <c r="O397" s="482">
        <v>0</v>
      </c>
      <c r="P397" s="482">
        <v>0</v>
      </c>
      <c r="Q397" s="482">
        <v>0</v>
      </c>
      <c r="R397" s="482">
        <v>0</v>
      </c>
      <c r="S397" s="482">
        <v>0</v>
      </c>
      <c r="T397" s="482">
        <v>0</v>
      </c>
      <c r="U397" s="482">
        <v>0</v>
      </c>
      <c r="V397" s="482">
        <v>0</v>
      </c>
      <c r="W397" s="482">
        <v>0</v>
      </c>
      <c r="X397" s="482">
        <v>0</v>
      </c>
      <c r="Y397" s="490">
        <v>12.9</v>
      </c>
      <c r="Z397" s="490" t="s">
        <v>418</v>
      </c>
      <c r="AA397" s="482">
        <v>0</v>
      </c>
      <c r="AB397" s="490">
        <v>0</v>
      </c>
      <c r="AC397" s="482">
        <v>0</v>
      </c>
      <c r="AD397" s="490">
        <v>0</v>
      </c>
      <c r="AE397" s="482">
        <v>0</v>
      </c>
      <c r="AF397" s="491">
        <v>0</v>
      </c>
    </row>
    <row r="398" spans="1:32" ht="15" customHeight="1" x14ac:dyDescent="0.2">
      <c r="A398" s="463" t="s">
        <v>99</v>
      </c>
      <c r="B398" s="482">
        <v>0</v>
      </c>
      <c r="C398" s="482">
        <v>0</v>
      </c>
      <c r="D398" s="482">
        <v>0</v>
      </c>
      <c r="E398" s="482">
        <v>0</v>
      </c>
      <c r="F398" s="482">
        <v>0</v>
      </c>
      <c r="G398" s="482">
        <v>0</v>
      </c>
      <c r="H398" s="482">
        <v>0</v>
      </c>
      <c r="I398" s="482" t="s">
        <v>20</v>
      </c>
      <c r="J398" s="479" t="s">
        <v>99</v>
      </c>
      <c r="K398" s="489">
        <v>0</v>
      </c>
      <c r="L398" s="482">
        <v>0</v>
      </c>
      <c r="M398" s="482">
        <v>0</v>
      </c>
      <c r="N398" s="482">
        <v>0</v>
      </c>
      <c r="O398" s="482">
        <v>0</v>
      </c>
      <c r="P398" s="482">
        <v>0</v>
      </c>
      <c r="Q398" s="482">
        <v>0</v>
      </c>
      <c r="R398" s="482">
        <v>0</v>
      </c>
      <c r="S398" s="482">
        <v>0</v>
      </c>
      <c r="T398" s="482">
        <v>0</v>
      </c>
      <c r="U398" s="482">
        <v>0</v>
      </c>
      <c r="V398" s="482">
        <v>0</v>
      </c>
      <c r="W398" s="482">
        <v>0</v>
      </c>
      <c r="X398" s="482">
        <v>0</v>
      </c>
      <c r="Y398" s="490" t="s">
        <v>418</v>
      </c>
      <c r="Z398" s="490" t="s">
        <v>418</v>
      </c>
      <c r="AA398" s="482">
        <v>0</v>
      </c>
      <c r="AB398" s="490">
        <v>0</v>
      </c>
      <c r="AC398" s="482">
        <v>0</v>
      </c>
      <c r="AD398" s="490">
        <v>0</v>
      </c>
      <c r="AE398" s="482">
        <v>0</v>
      </c>
      <c r="AF398" s="491">
        <v>0</v>
      </c>
    </row>
    <row r="399" spans="1:32" ht="15" customHeight="1" x14ac:dyDescent="0.2">
      <c r="A399" s="463" t="s">
        <v>100</v>
      </c>
      <c r="B399" s="482">
        <v>1</v>
      </c>
      <c r="C399" s="482">
        <v>0</v>
      </c>
      <c r="D399" s="482">
        <v>1</v>
      </c>
      <c r="E399" s="482">
        <v>0</v>
      </c>
      <c r="F399" s="482">
        <v>0</v>
      </c>
      <c r="G399" s="482">
        <v>0</v>
      </c>
      <c r="H399" s="482">
        <v>0</v>
      </c>
      <c r="I399" s="482" t="s">
        <v>20</v>
      </c>
      <c r="J399" s="479" t="s">
        <v>100</v>
      </c>
      <c r="K399" s="489">
        <v>0</v>
      </c>
      <c r="L399" s="482">
        <v>0</v>
      </c>
      <c r="M399" s="482">
        <v>1</v>
      </c>
      <c r="N399" s="482">
        <v>0</v>
      </c>
      <c r="O399" s="482">
        <v>0</v>
      </c>
      <c r="P399" s="482">
        <v>0</v>
      </c>
      <c r="Q399" s="482">
        <v>0</v>
      </c>
      <c r="R399" s="482">
        <v>0</v>
      </c>
      <c r="S399" s="482">
        <v>0</v>
      </c>
      <c r="T399" s="482">
        <v>0</v>
      </c>
      <c r="U399" s="482">
        <v>0</v>
      </c>
      <c r="V399" s="482">
        <v>0</v>
      </c>
      <c r="W399" s="482">
        <v>0</v>
      </c>
      <c r="X399" s="482">
        <v>0</v>
      </c>
      <c r="Y399" s="490">
        <v>16.2</v>
      </c>
      <c r="Z399" s="490" t="s">
        <v>418</v>
      </c>
      <c r="AA399" s="482">
        <v>0</v>
      </c>
      <c r="AB399" s="490">
        <v>0</v>
      </c>
      <c r="AC399" s="482">
        <v>0</v>
      </c>
      <c r="AD399" s="490">
        <v>0</v>
      </c>
      <c r="AE399" s="482">
        <v>0</v>
      </c>
      <c r="AF399" s="491">
        <v>0</v>
      </c>
    </row>
    <row r="400" spans="1:32" ht="15" customHeight="1" x14ac:dyDescent="0.2">
      <c r="A400" s="463" t="s">
        <v>57</v>
      </c>
      <c r="B400" s="488">
        <v>3</v>
      </c>
      <c r="C400" s="488">
        <v>0</v>
      </c>
      <c r="D400" s="488">
        <v>3</v>
      </c>
      <c r="E400" s="488">
        <v>0</v>
      </c>
      <c r="F400" s="488">
        <v>0</v>
      </c>
      <c r="G400" s="488">
        <v>0</v>
      </c>
      <c r="H400" s="488">
        <v>0</v>
      </c>
      <c r="I400" s="488" t="s">
        <v>20</v>
      </c>
      <c r="J400" s="479" t="s">
        <v>57</v>
      </c>
      <c r="K400" s="498">
        <v>0</v>
      </c>
      <c r="L400" s="488">
        <v>2</v>
      </c>
      <c r="M400" s="488">
        <v>0</v>
      </c>
      <c r="N400" s="488">
        <v>1</v>
      </c>
      <c r="O400" s="488">
        <v>0</v>
      </c>
      <c r="P400" s="488">
        <v>0</v>
      </c>
      <c r="Q400" s="488">
        <v>0</v>
      </c>
      <c r="R400" s="488">
        <v>0</v>
      </c>
      <c r="S400" s="488">
        <v>0</v>
      </c>
      <c r="T400" s="488">
        <v>0</v>
      </c>
      <c r="U400" s="488">
        <v>0</v>
      </c>
      <c r="V400" s="488">
        <v>0</v>
      </c>
      <c r="W400" s="488">
        <v>0</v>
      </c>
      <c r="X400" s="488">
        <v>0</v>
      </c>
      <c r="Y400" s="499">
        <v>15.3</v>
      </c>
      <c r="Z400" s="499" t="s">
        <v>418</v>
      </c>
      <c r="AA400" s="488">
        <v>0</v>
      </c>
      <c r="AB400" s="499">
        <v>0</v>
      </c>
      <c r="AC400" s="488">
        <v>0</v>
      </c>
      <c r="AD400" s="499">
        <v>0</v>
      </c>
      <c r="AE400" s="488">
        <v>0</v>
      </c>
      <c r="AF400" s="500">
        <v>0</v>
      </c>
    </row>
    <row r="401" spans="1:32" ht="15" customHeight="1" x14ac:dyDescent="0.2">
      <c r="A401" s="463" t="s">
        <v>101</v>
      </c>
      <c r="B401" s="482">
        <v>3</v>
      </c>
      <c r="C401" s="482">
        <v>0</v>
      </c>
      <c r="D401" s="482">
        <v>2</v>
      </c>
      <c r="E401" s="482">
        <v>1</v>
      </c>
      <c r="F401" s="482">
        <v>0</v>
      </c>
      <c r="G401" s="482">
        <v>0</v>
      </c>
      <c r="H401" s="482">
        <v>0</v>
      </c>
      <c r="I401" s="482" t="s">
        <v>20</v>
      </c>
      <c r="J401" s="479" t="s">
        <v>101</v>
      </c>
      <c r="K401" s="489">
        <v>0</v>
      </c>
      <c r="L401" s="482">
        <v>0</v>
      </c>
      <c r="M401" s="482">
        <v>1</v>
      </c>
      <c r="N401" s="482">
        <v>1</v>
      </c>
      <c r="O401" s="482">
        <v>1</v>
      </c>
      <c r="P401" s="482">
        <v>0</v>
      </c>
      <c r="Q401" s="482">
        <v>0</v>
      </c>
      <c r="R401" s="482">
        <v>0</v>
      </c>
      <c r="S401" s="482">
        <v>0</v>
      </c>
      <c r="T401" s="482">
        <v>0</v>
      </c>
      <c r="U401" s="482">
        <v>0</v>
      </c>
      <c r="V401" s="482">
        <v>0</v>
      </c>
      <c r="W401" s="482">
        <v>0</v>
      </c>
      <c r="X401" s="482">
        <v>0</v>
      </c>
      <c r="Y401" s="490">
        <v>23.1</v>
      </c>
      <c r="Z401" s="490" t="s">
        <v>418</v>
      </c>
      <c r="AA401" s="482">
        <v>0</v>
      </c>
      <c r="AB401" s="490">
        <v>0</v>
      </c>
      <c r="AC401" s="482">
        <v>0</v>
      </c>
      <c r="AD401" s="490">
        <v>0</v>
      </c>
      <c r="AE401" s="482">
        <v>0</v>
      </c>
      <c r="AF401" s="491">
        <v>0</v>
      </c>
    </row>
    <row r="402" spans="1:32" ht="15" customHeight="1" x14ac:dyDescent="0.2">
      <c r="A402" s="463" t="s">
        <v>102</v>
      </c>
      <c r="B402" s="482">
        <v>4</v>
      </c>
      <c r="C402" s="482">
        <v>0</v>
      </c>
      <c r="D402" s="482">
        <v>2</v>
      </c>
      <c r="E402" s="482">
        <v>2</v>
      </c>
      <c r="F402" s="482">
        <v>0</v>
      </c>
      <c r="G402" s="482">
        <v>0</v>
      </c>
      <c r="H402" s="482">
        <v>0</v>
      </c>
      <c r="I402" s="482" t="s">
        <v>20</v>
      </c>
      <c r="J402" s="479" t="s">
        <v>102</v>
      </c>
      <c r="K402" s="489">
        <v>1</v>
      </c>
      <c r="L402" s="482">
        <v>1</v>
      </c>
      <c r="M402" s="482">
        <v>2</v>
      </c>
      <c r="N402" s="482">
        <v>0</v>
      </c>
      <c r="O402" s="482">
        <v>0</v>
      </c>
      <c r="P402" s="482">
        <v>0</v>
      </c>
      <c r="Q402" s="482">
        <v>0</v>
      </c>
      <c r="R402" s="482">
        <v>0</v>
      </c>
      <c r="S402" s="482">
        <v>0</v>
      </c>
      <c r="T402" s="482">
        <v>0</v>
      </c>
      <c r="U402" s="482">
        <v>0</v>
      </c>
      <c r="V402" s="482">
        <v>0</v>
      </c>
      <c r="W402" s="482">
        <v>0</v>
      </c>
      <c r="X402" s="482">
        <v>0</v>
      </c>
      <c r="Y402" s="490">
        <v>12.6</v>
      </c>
      <c r="Z402" s="490" t="s">
        <v>418</v>
      </c>
      <c r="AA402" s="482">
        <v>0</v>
      </c>
      <c r="AB402" s="490">
        <v>0</v>
      </c>
      <c r="AC402" s="482">
        <v>0</v>
      </c>
      <c r="AD402" s="490">
        <v>0</v>
      </c>
      <c r="AE402" s="482">
        <v>0</v>
      </c>
      <c r="AF402" s="491">
        <v>0</v>
      </c>
    </row>
    <row r="403" spans="1:32" ht="15" customHeight="1" x14ac:dyDescent="0.2">
      <c r="A403" s="463" t="s">
        <v>103</v>
      </c>
      <c r="B403" s="482">
        <v>1</v>
      </c>
      <c r="C403" s="482">
        <v>0</v>
      </c>
      <c r="D403" s="482">
        <v>1</v>
      </c>
      <c r="E403" s="482">
        <v>0</v>
      </c>
      <c r="F403" s="482">
        <v>0</v>
      </c>
      <c r="G403" s="482">
        <v>0</v>
      </c>
      <c r="H403" s="482">
        <v>0</v>
      </c>
      <c r="I403" s="482" t="s">
        <v>20</v>
      </c>
      <c r="J403" s="479" t="s">
        <v>103</v>
      </c>
      <c r="K403" s="489">
        <v>0</v>
      </c>
      <c r="L403" s="482">
        <v>0</v>
      </c>
      <c r="M403" s="482">
        <v>1</v>
      </c>
      <c r="N403" s="482">
        <v>0</v>
      </c>
      <c r="O403" s="482">
        <v>0</v>
      </c>
      <c r="P403" s="482">
        <v>0</v>
      </c>
      <c r="Q403" s="482">
        <v>0</v>
      </c>
      <c r="R403" s="482">
        <v>0</v>
      </c>
      <c r="S403" s="482">
        <v>0</v>
      </c>
      <c r="T403" s="482">
        <v>0</v>
      </c>
      <c r="U403" s="482">
        <v>0</v>
      </c>
      <c r="V403" s="482">
        <v>0</v>
      </c>
      <c r="W403" s="482">
        <v>0</v>
      </c>
      <c r="X403" s="482">
        <v>0</v>
      </c>
      <c r="Y403" s="490">
        <v>15.2</v>
      </c>
      <c r="Z403" s="490" t="s">
        <v>418</v>
      </c>
      <c r="AA403" s="482">
        <v>0</v>
      </c>
      <c r="AB403" s="490">
        <v>0</v>
      </c>
      <c r="AC403" s="482">
        <v>0</v>
      </c>
      <c r="AD403" s="490">
        <v>0</v>
      </c>
      <c r="AE403" s="482">
        <v>0</v>
      </c>
      <c r="AF403" s="491">
        <v>0</v>
      </c>
    </row>
    <row r="404" spans="1:32" ht="15" customHeight="1" x14ac:dyDescent="0.2">
      <c r="A404" s="463" t="s">
        <v>59</v>
      </c>
      <c r="B404" s="482">
        <v>0</v>
      </c>
      <c r="C404" s="482">
        <v>0</v>
      </c>
      <c r="D404" s="482">
        <v>0</v>
      </c>
      <c r="E404" s="482">
        <v>0</v>
      </c>
      <c r="F404" s="482">
        <v>0</v>
      </c>
      <c r="G404" s="482">
        <v>0</v>
      </c>
      <c r="H404" s="482">
        <v>0</v>
      </c>
      <c r="I404" s="482" t="s">
        <v>20</v>
      </c>
      <c r="J404" s="479" t="s">
        <v>59</v>
      </c>
      <c r="K404" s="489">
        <v>0</v>
      </c>
      <c r="L404" s="482">
        <v>0</v>
      </c>
      <c r="M404" s="482">
        <v>0</v>
      </c>
      <c r="N404" s="482">
        <v>0</v>
      </c>
      <c r="O404" s="482">
        <v>0</v>
      </c>
      <c r="P404" s="482">
        <v>0</v>
      </c>
      <c r="Q404" s="482">
        <v>0</v>
      </c>
      <c r="R404" s="482">
        <v>0</v>
      </c>
      <c r="S404" s="482">
        <v>0</v>
      </c>
      <c r="T404" s="482">
        <v>0</v>
      </c>
      <c r="U404" s="482">
        <v>0</v>
      </c>
      <c r="V404" s="482">
        <v>0</v>
      </c>
      <c r="W404" s="482">
        <v>0</v>
      </c>
      <c r="X404" s="482">
        <v>0</v>
      </c>
      <c r="Y404" s="490" t="s">
        <v>418</v>
      </c>
      <c r="Z404" s="490" t="s">
        <v>418</v>
      </c>
      <c r="AA404" s="482">
        <v>0</v>
      </c>
      <c r="AB404" s="490">
        <v>0</v>
      </c>
      <c r="AC404" s="482">
        <v>0</v>
      </c>
      <c r="AD404" s="490">
        <v>0</v>
      </c>
      <c r="AE404" s="482">
        <v>0</v>
      </c>
      <c r="AF404" s="491">
        <v>0</v>
      </c>
    </row>
    <row r="405" spans="1:32" ht="15" customHeight="1" x14ac:dyDescent="0.2">
      <c r="A405" s="463" t="s">
        <v>104</v>
      </c>
      <c r="B405" s="482">
        <v>1</v>
      </c>
      <c r="C405" s="482">
        <v>0</v>
      </c>
      <c r="D405" s="482">
        <v>1</v>
      </c>
      <c r="E405" s="482">
        <v>0</v>
      </c>
      <c r="F405" s="482">
        <v>0</v>
      </c>
      <c r="G405" s="482">
        <v>0</v>
      </c>
      <c r="H405" s="482">
        <v>0</v>
      </c>
      <c r="I405" s="482" t="s">
        <v>20</v>
      </c>
      <c r="J405" s="479" t="s">
        <v>104</v>
      </c>
      <c r="K405" s="489">
        <v>0</v>
      </c>
      <c r="L405" s="482">
        <v>0</v>
      </c>
      <c r="M405" s="482">
        <v>0</v>
      </c>
      <c r="N405" s="482">
        <v>1</v>
      </c>
      <c r="O405" s="482">
        <v>0</v>
      </c>
      <c r="P405" s="482">
        <v>0</v>
      </c>
      <c r="Q405" s="482">
        <v>0</v>
      </c>
      <c r="R405" s="482">
        <v>0</v>
      </c>
      <c r="S405" s="482">
        <v>0</v>
      </c>
      <c r="T405" s="482">
        <v>0</v>
      </c>
      <c r="U405" s="482">
        <v>0</v>
      </c>
      <c r="V405" s="482">
        <v>0</v>
      </c>
      <c r="W405" s="482">
        <v>0</v>
      </c>
      <c r="X405" s="482">
        <v>0</v>
      </c>
      <c r="Y405" s="490">
        <v>21.1</v>
      </c>
      <c r="Z405" s="490" t="s">
        <v>418</v>
      </c>
      <c r="AA405" s="482">
        <v>0</v>
      </c>
      <c r="AB405" s="490">
        <v>0</v>
      </c>
      <c r="AC405" s="482">
        <v>0</v>
      </c>
      <c r="AD405" s="490">
        <v>0</v>
      </c>
      <c r="AE405" s="482">
        <v>0</v>
      </c>
      <c r="AF405" s="491">
        <v>0</v>
      </c>
    </row>
    <row r="406" spans="1:32" ht="15" customHeight="1" x14ac:dyDescent="0.2">
      <c r="A406" s="463" t="s">
        <v>105</v>
      </c>
      <c r="B406" s="482">
        <v>3</v>
      </c>
      <c r="C406" s="482">
        <v>0</v>
      </c>
      <c r="D406" s="482">
        <v>2</v>
      </c>
      <c r="E406" s="482">
        <v>1</v>
      </c>
      <c r="F406" s="482">
        <v>0</v>
      </c>
      <c r="G406" s="482">
        <v>0</v>
      </c>
      <c r="H406" s="482">
        <v>0</v>
      </c>
      <c r="I406" s="482" t="s">
        <v>20</v>
      </c>
      <c r="J406" s="479" t="s">
        <v>105</v>
      </c>
      <c r="K406" s="489">
        <v>0</v>
      </c>
      <c r="L406" s="482">
        <v>0</v>
      </c>
      <c r="M406" s="482">
        <v>2</v>
      </c>
      <c r="N406" s="482">
        <v>1</v>
      </c>
      <c r="O406" s="482">
        <v>0</v>
      </c>
      <c r="P406" s="482">
        <v>0</v>
      </c>
      <c r="Q406" s="482">
        <v>0</v>
      </c>
      <c r="R406" s="482">
        <v>0</v>
      </c>
      <c r="S406" s="482">
        <v>0</v>
      </c>
      <c r="T406" s="482">
        <v>0</v>
      </c>
      <c r="U406" s="482">
        <v>0</v>
      </c>
      <c r="V406" s="482">
        <v>0</v>
      </c>
      <c r="W406" s="482">
        <v>0</v>
      </c>
      <c r="X406" s="482">
        <v>0</v>
      </c>
      <c r="Y406" s="490">
        <v>18.8</v>
      </c>
      <c r="Z406" s="490" t="s">
        <v>418</v>
      </c>
      <c r="AA406" s="482">
        <v>0</v>
      </c>
      <c r="AB406" s="490">
        <v>0</v>
      </c>
      <c r="AC406" s="482">
        <v>0</v>
      </c>
      <c r="AD406" s="490">
        <v>0</v>
      </c>
      <c r="AE406" s="482">
        <v>0</v>
      </c>
      <c r="AF406" s="491">
        <v>0</v>
      </c>
    </row>
    <row r="407" spans="1:32" ht="15" customHeight="1" x14ac:dyDescent="0.2">
      <c r="A407" s="463" t="s">
        <v>106</v>
      </c>
      <c r="B407" s="482">
        <v>1</v>
      </c>
      <c r="C407" s="482">
        <v>0</v>
      </c>
      <c r="D407" s="482">
        <v>1</v>
      </c>
      <c r="E407" s="482">
        <v>0</v>
      </c>
      <c r="F407" s="482">
        <v>0</v>
      </c>
      <c r="G407" s="482">
        <v>0</v>
      </c>
      <c r="H407" s="482">
        <v>0</v>
      </c>
      <c r="I407" s="482" t="s">
        <v>20</v>
      </c>
      <c r="J407" s="479" t="s">
        <v>106</v>
      </c>
      <c r="K407" s="489">
        <v>0</v>
      </c>
      <c r="L407" s="482">
        <v>0</v>
      </c>
      <c r="M407" s="482">
        <v>0</v>
      </c>
      <c r="N407" s="482">
        <v>1</v>
      </c>
      <c r="O407" s="482">
        <v>0</v>
      </c>
      <c r="P407" s="482">
        <v>0</v>
      </c>
      <c r="Q407" s="482">
        <v>0</v>
      </c>
      <c r="R407" s="482">
        <v>0</v>
      </c>
      <c r="S407" s="482">
        <v>0</v>
      </c>
      <c r="T407" s="482">
        <v>0</v>
      </c>
      <c r="U407" s="482">
        <v>0</v>
      </c>
      <c r="V407" s="482">
        <v>0</v>
      </c>
      <c r="W407" s="482">
        <v>0</v>
      </c>
      <c r="X407" s="482">
        <v>0</v>
      </c>
      <c r="Y407" s="490">
        <v>23.3</v>
      </c>
      <c r="Z407" s="490" t="s">
        <v>418</v>
      </c>
      <c r="AA407" s="482">
        <v>0</v>
      </c>
      <c r="AB407" s="490">
        <v>0</v>
      </c>
      <c r="AC407" s="482">
        <v>0</v>
      </c>
      <c r="AD407" s="490">
        <v>0</v>
      </c>
      <c r="AE407" s="482">
        <v>0</v>
      </c>
      <c r="AF407" s="491">
        <v>0</v>
      </c>
    </row>
    <row r="408" spans="1:32" ht="15" customHeight="1" x14ac:dyDescent="0.2">
      <c r="A408" s="463" t="s">
        <v>61</v>
      </c>
      <c r="B408" s="488">
        <v>2</v>
      </c>
      <c r="C408" s="488">
        <v>0</v>
      </c>
      <c r="D408" s="488">
        <v>2</v>
      </c>
      <c r="E408" s="488">
        <v>0</v>
      </c>
      <c r="F408" s="488">
        <v>0</v>
      </c>
      <c r="G408" s="488">
        <v>0</v>
      </c>
      <c r="H408" s="488">
        <v>0</v>
      </c>
      <c r="I408" s="488" t="s">
        <v>20</v>
      </c>
      <c r="J408" s="479" t="s">
        <v>61</v>
      </c>
      <c r="K408" s="498">
        <v>0</v>
      </c>
      <c r="L408" s="488">
        <v>0</v>
      </c>
      <c r="M408" s="488">
        <v>1</v>
      </c>
      <c r="N408" s="488">
        <v>1</v>
      </c>
      <c r="O408" s="488">
        <v>0</v>
      </c>
      <c r="P408" s="488">
        <v>0</v>
      </c>
      <c r="Q408" s="488">
        <v>0</v>
      </c>
      <c r="R408" s="488">
        <v>0</v>
      </c>
      <c r="S408" s="488">
        <v>0</v>
      </c>
      <c r="T408" s="488">
        <v>0</v>
      </c>
      <c r="U408" s="488">
        <v>0</v>
      </c>
      <c r="V408" s="488">
        <v>0</v>
      </c>
      <c r="W408" s="488">
        <v>0</v>
      </c>
      <c r="X408" s="488">
        <v>0</v>
      </c>
      <c r="Y408" s="499">
        <v>18.5</v>
      </c>
      <c r="Z408" s="499" t="s">
        <v>418</v>
      </c>
      <c r="AA408" s="488">
        <v>0</v>
      </c>
      <c r="AB408" s="499">
        <v>0</v>
      </c>
      <c r="AC408" s="488">
        <v>0</v>
      </c>
      <c r="AD408" s="499">
        <v>0</v>
      </c>
      <c r="AE408" s="488">
        <v>0</v>
      </c>
      <c r="AF408" s="500">
        <v>0</v>
      </c>
    </row>
    <row r="409" spans="1:32" ht="15" customHeight="1" x14ac:dyDescent="0.2">
      <c r="A409" s="463" t="s">
        <v>107</v>
      </c>
      <c r="B409" s="482">
        <v>1</v>
      </c>
      <c r="C409" s="482">
        <v>0</v>
      </c>
      <c r="D409" s="482">
        <v>1</v>
      </c>
      <c r="E409" s="482">
        <v>0</v>
      </c>
      <c r="F409" s="482">
        <v>0</v>
      </c>
      <c r="G409" s="482">
        <v>0</v>
      </c>
      <c r="H409" s="482">
        <v>0</v>
      </c>
      <c r="I409" s="482" t="s">
        <v>20</v>
      </c>
      <c r="J409" s="479" t="s">
        <v>107</v>
      </c>
      <c r="K409" s="489">
        <v>0</v>
      </c>
      <c r="L409" s="482">
        <v>0</v>
      </c>
      <c r="M409" s="482">
        <v>1</v>
      </c>
      <c r="N409" s="482">
        <v>0</v>
      </c>
      <c r="O409" s="482">
        <v>0</v>
      </c>
      <c r="P409" s="482">
        <v>0</v>
      </c>
      <c r="Q409" s="482">
        <v>0</v>
      </c>
      <c r="R409" s="482">
        <v>0</v>
      </c>
      <c r="S409" s="482">
        <v>0</v>
      </c>
      <c r="T409" s="482">
        <v>0</v>
      </c>
      <c r="U409" s="482">
        <v>0</v>
      </c>
      <c r="V409" s="482">
        <v>0</v>
      </c>
      <c r="W409" s="482">
        <v>0</v>
      </c>
      <c r="X409" s="482">
        <v>0</v>
      </c>
      <c r="Y409" s="490">
        <v>17.899999999999999</v>
      </c>
      <c r="Z409" s="490" t="s">
        <v>418</v>
      </c>
      <c r="AA409" s="482">
        <v>0</v>
      </c>
      <c r="AB409" s="490">
        <v>0</v>
      </c>
      <c r="AC409" s="482">
        <v>0</v>
      </c>
      <c r="AD409" s="490">
        <v>0</v>
      </c>
      <c r="AE409" s="482">
        <v>0</v>
      </c>
      <c r="AF409" s="491">
        <v>0</v>
      </c>
    </row>
    <row r="410" spans="1:32" ht="15" customHeight="1" x14ac:dyDescent="0.2">
      <c r="A410" s="463" t="s">
        <v>108</v>
      </c>
      <c r="B410" s="482">
        <v>0</v>
      </c>
      <c r="C410" s="482">
        <v>0</v>
      </c>
      <c r="D410" s="482">
        <v>0</v>
      </c>
      <c r="E410" s="482">
        <v>0</v>
      </c>
      <c r="F410" s="482">
        <v>0</v>
      </c>
      <c r="G410" s="482">
        <v>0</v>
      </c>
      <c r="H410" s="482">
        <v>0</v>
      </c>
      <c r="I410" s="482" t="s">
        <v>20</v>
      </c>
      <c r="J410" s="479" t="s">
        <v>108</v>
      </c>
      <c r="K410" s="489">
        <v>0</v>
      </c>
      <c r="L410" s="482">
        <v>0</v>
      </c>
      <c r="M410" s="482">
        <v>0</v>
      </c>
      <c r="N410" s="482">
        <v>0</v>
      </c>
      <c r="O410" s="482">
        <v>0</v>
      </c>
      <c r="P410" s="482">
        <v>0</v>
      </c>
      <c r="Q410" s="482">
        <v>0</v>
      </c>
      <c r="R410" s="482">
        <v>0</v>
      </c>
      <c r="S410" s="482">
        <v>0</v>
      </c>
      <c r="T410" s="482">
        <v>0</v>
      </c>
      <c r="U410" s="482">
        <v>0</v>
      </c>
      <c r="V410" s="482">
        <v>0</v>
      </c>
      <c r="W410" s="482">
        <v>0</v>
      </c>
      <c r="X410" s="482">
        <v>0</v>
      </c>
      <c r="Y410" s="490" t="s">
        <v>418</v>
      </c>
      <c r="Z410" s="490" t="s">
        <v>418</v>
      </c>
      <c r="AA410" s="482">
        <v>0</v>
      </c>
      <c r="AB410" s="490">
        <v>0</v>
      </c>
      <c r="AC410" s="482">
        <v>0</v>
      </c>
      <c r="AD410" s="490">
        <v>0</v>
      </c>
      <c r="AE410" s="482">
        <v>0</v>
      </c>
      <c r="AF410" s="491">
        <v>0</v>
      </c>
    </row>
    <row r="411" spans="1:32" ht="15" customHeight="1" thickBot="1" x14ac:dyDescent="0.25">
      <c r="A411" s="463" t="s">
        <v>109</v>
      </c>
      <c r="B411" s="492">
        <v>2</v>
      </c>
      <c r="C411" s="493">
        <v>0</v>
      </c>
      <c r="D411" s="493">
        <v>1</v>
      </c>
      <c r="E411" s="493">
        <v>1</v>
      </c>
      <c r="F411" s="493">
        <v>0</v>
      </c>
      <c r="G411" s="493">
        <v>0</v>
      </c>
      <c r="H411" s="493">
        <v>0</v>
      </c>
      <c r="I411" s="494" t="s">
        <v>20</v>
      </c>
      <c r="J411" s="479" t="s">
        <v>109</v>
      </c>
      <c r="K411" s="495">
        <v>0</v>
      </c>
      <c r="L411" s="493">
        <v>2</v>
      </c>
      <c r="M411" s="493">
        <v>0</v>
      </c>
      <c r="N411" s="493">
        <v>0</v>
      </c>
      <c r="O411" s="493">
        <v>0</v>
      </c>
      <c r="P411" s="493">
        <v>0</v>
      </c>
      <c r="Q411" s="493">
        <v>0</v>
      </c>
      <c r="R411" s="493">
        <v>0</v>
      </c>
      <c r="S411" s="493">
        <v>0</v>
      </c>
      <c r="T411" s="493">
        <v>0</v>
      </c>
      <c r="U411" s="493">
        <v>0</v>
      </c>
      <c r="V411" s="493">
        <v>0</v>
      </c>
      <c r="W411" s="493">
        <v>0</v>
      </c>
      <c r="X411" s="493">
        <v>0</v>
      </c>
      <c r="Y411" s="496">
        <v>10.5</v>
      </c>
      <c r="Z411" s="496" t="s">
        <v>418</v>
      </c>
      <c r="AA411" s="493">
        <v>0</v>
      </c>
      <c r="AB411" s="496">
        <v>0</v>
      </c>
      <c r="AC411" s="493">
        <v>0</v>
      </c>
      <c r="AD411" s="496">
        <v>0</v>
      </c>
      <c r="AE411" s="493">
        <v>0</v>
      </c>
      <c r="AF411" s="497">
        <v>0</v>
      </c>
    </row>
    <row r="412" spans="1:32" ht="15" customHeight="1" x14ac:dyDescent="0.2">
      <c r="A412" s="463" t="s">
        <v>63</v>
      </c>
      <c r="B412" s="482">
        <v>0</v>
      </c>
      <c r="C412" s="482">
        <v>0</v>
      </c>
      <c r="D412" s="482">
        <v>0</v>
      </c>
      <c r="E412" s="482">
        <v>0</v>
      </c>
      <c r="F412" s="482">
        <v>0</v>
      </c>
      <c r="G412" s="482">
        <v>0</v>
      </c>
      <c r="H412" s="482">
        <v>0</v>
      </c>
      <c r="I412" s="482" t="s">
        <v>20</v>
      </c>
      <c r="J412" s="479" t="s">
        <v>63</v>
      </c>
      <c r="K412" s="489">
        <v>0</v>
      </c>
      <c r="L412" s="482">
        <v>0</v>
      </c>
      <c r="M412" s="482">
        <v>0</v>
      </c>
      <c r="N412" s="482">
        <v>0</v>
      </c>
      <c r="O412" s="482">
        <v>0</v>
      </c>
      <c r="P412" s="482">
        <v>0</v>
      </c>
      <c r="Q412" s="482">
        <v>0</v>
      </c>
      <c r="R412" s="482">
        <v>0</v>
      </c>
      <c r="S412" s="482">
        <v>0</v>
      </c>
      <c r="T412" s="482">
        <v>0</v>
      </c>
      <c r="U412" s="482">
        <v>0</v>
      </c>
      <c r="V412" s="482">
        <v>0</v>
      </c>
      <c r="W412" s="482">
        <v>0</v>
      </c>
      <c r="X412" s="482">
        <v>0</v>
      </c>
      <c r="Y412" s="490" t="s">
        <v>418</v>
      </c>
      <c r="Z412" s="490" t="s">
        <v>418</v>
      </c>
      <c r="AA412" s="482">
        <v>0</v>
      </c>
      <c r="AB412" s="490">
        <v>0</v>
      </c>
      <c r="AC412" s="482">
        <v>0</v>
      </c>
      <c r="AD412" s="490">
        <v>0</v>
      </c>
      <c r="AE412" s="482">
        <v>0</v>
      </c>
      <c r="AF412" s="491">
        <v>0</v>
      </c>
    </row>
    <row r="413" spans="1:32" ht="15" customHeight="1" x14ac:dyDescent="0.2">
      <c r="A413" s="463" t="s">
        <v>110</v>
      </c>
      <c r="B413" s="482">
        <v>2</v>
      </c>
      <c r="C413" s="482">
        <v>0</v>
      </c>
      <c r="D413" s="482">
        <v>1</v>
      </c>
      <c r="E413" s="482">
        <v>0</v>
      </c>
      <c r="F413" s="482">
        <v>1</v>
      </c>
      <c r="G413" s="482">
        <v>0</v>
      </c>
      <c r="H413" s="482">
        <v>0</v>
      </c>
      <c r="I413" s="482" t="s">
        <v>20</v>
      </c>
      <c r="J413" s="479" t="s">
        <v>110</v>
      </c>
      <c r="K413" s="489">
        <v>0</v>
      </c>
      <c r="L413" s="482">
        <v>0</v>
      </c>
      <c r="M413" s="482">
        <v>2</v>
      </c>
      <c r="N413" s="482">
        <v>0</v>
      </c>
      <c r="O413" s="482">
        <v>0</v>
      </c>
      <c r="P413" s="482">
        <v>0</v>
      </c>
      <c r="Q413" s="482">
        <v>0</v>
      </c>
      <c r="R413" s="482">
        <v>0</v>
      </c>
      <c r="S413" s="482">
        <v>0</v>
      </c>
      <c r="T413" s="482">
        <v>0</v>
      </c>
      <c r="U413" s="482">
        <v>0</v>
      </c>
      <c r="V413" s="482">
        <v>0</v>
      </c>
      <c r="W413" s="482">
        <v>0</v>
      </c>
      <c r="X413" s="482">
        <v>0</v>
      </c>
      <c r="Y413" s="490">
        <v>16.399999999999999</v>
      </c>
      <c r="Z413" s="490" t="s">
        <v>418</v>
      </c>
      <c r="AA413" s="482">
        <v>0</v>
      </c>
      <c r="AB413" s="490">
        <v>0</v>
      </c>
      <c r="AC413" s="482">
        <v>0</v>
      </c>
      <c r="AD413" s="490">
        <v>0</v>
      </c>
      <c r="AE413" s="482">
        <v>0</v>
      </c>
      <c r="AF413" s="491">
        <v>0</v>
      </c>
    </row>
    <row r="414" spans="1:32" ht="15" customHeight="1" x14ac:dyDescent="0.2">
      <c r="A414" s="463" t="s">
        <v>111</v>
      </c>
      <c r="B414" s="482">
        <v>0</v>
      </c>
      <c r="C414" s="482">
        <v>0</v>
      </c>
      <c r="D414" s="482">
        <v>0</v>
      </c>
      <c r="E414" s="482">
        <v>0</v>
      </c>
      <c r="F414" s="482">
        <v>0</v>
      </c>
      <c r="G414" s="482">
        <v>0</v>
      </c>
      <c r="H414" s="482">
        <v>0</v>
      </c>
      <c r="I414" s="482" t="s">
        <v>20</v>
      </c>
      <c r="J414" s="479" t="s">
        <v>111</v>
      </c>
      <c r="K414" s="489">
        <v>0</v>
      </c>
      <c r="L414" s="482">
        <v>0</v>
      </c>
      <c r="M414" s="482">
        <v>0</v>
      </c>
      <c r="N414" s="482">
        <v>0</v>
      </c>
      <c r="O414" s="482">
        <v>0</v>
      </c>
      <c r="P414" s="482">
        <v>0</v>
      </c>
      <c r="Q414" s="482">
        <v>0</v>
      </c>
      <c r="R414" s="482">
        <v>0</v>
      </c>
      <c r="S414" s="482">
        <v>0</v>
      </c>
      <c r="T414" s="482">
        <v>0</v>
      </c>
      <c r="U414" s="482">
        <v>0</v>
      </c>
      <c r="V414" s="482">
        <v>0</v>
      </c>
      <c r="W414" s="482">
        <v>0</v>
      </c>
      <c r="X414" s="482">
        <v>0</v>
      </c>
      <c r="Y414" s="490" t="s">
        <v>418</v>
      </c>
      <c r="Z414" s="490" t="s">
        <v>418</v>
      </c>
      <c r="AA414" s="482">
        <v>0</v>
      </c>
      <c r="AB414" s="490">
        <v>0</v>
      </c>
      <c r="AC414" s="482">
        <v>0</v>
      </c>
      <c r="AD414" s="490">
        <v>0</v>
      </c>
      <c r="AE414" s="482">
        <v>0</v>
      </c>
      <c r="AF414" s="491">
        <v>0</v>
      </c>
    </row>
    <row r="415" spans="1:32" ht="15" customHeight="1" x14ac:dyDescent="0.2">
      <c r="A415" s="463" t="s">
        <v>112</v>
      </c>
      <c r="B415" s="482">
        <v>0</v>
      </c>
      <c r="C415" s="482">
        <v>0</v>
      </c>
      <c r="D415" s="482">
        <v>0</v>
      </c>
      <c r="E415" s="482">
        <v>0</v>
      </c>
      <c r="F415" s="482">
        <v>0</v>
      </c>
      <c r="G415" s="482">
        <v>0</v>
      </c>
      <c r="H415" s="482">
        <v>0</v>
      </c>
      <c r="I415" s="482" t="s">
        <v>20</v>
      </c>
      <c r="J415" s="479" t="s">
        <v>112</v>
      </c>
      <c r="K415" s="489">
        <v>0</v>
      </c>
      <c r="L415" s="482">
        <v>0</v>
      </c>
      <c r="M415" s="482">
        <v>0</v>
      </c>
      <c r="N415" s="482">
        <v>0</v>
      </c>
      <c r="O415" s="482">
        <v>0</v>
      </c>
      <c r="P415" s="482">
        <v>0</v>
      </c>
      <c r="Q415" s="482">
        <v>0</v>
      </c>
      <c r="R415" s="482">
        <v>0</v>
      </c>
      <c r="S415" s="482">
        <v>0</v>
      </c>
      <c r="T415" s="482">
        <v>0</v>
      </c>
      <c r="U415" s="482">
        <v>0</v>
      </c>
      <c r="V415" s="482">
        <v>0</v>
      </c>
      <c r="W415" s="482">
        <v>0</v>
      </c>
      <c r="X415" s="482">
        <v>0</v>
      </c>
      <c r="Y415" s="490" t="s">
        <v>418</v>
      </c>
      <c r="Z415" s="490" t="s">
        <v>418</v>
      </c>
      <c r="AA415" s="482">
        <v>0</v>
      </c>
      <c r="AB415" s="490">
        <v>0</v>
      </c>
      <c r="AC415" s="482">
        <v>0</v>
      </c>
      <c r="AD415" s="490">
        <v>0</v>
      </c>
      <c r="AE415" s="482">
        <v>0</v>
      </c>
      <c r="AF415" s="491">
        <v>0</v>
      </c>
    </row>
    <row r="416" spans="1:32" ht="15" customHeight="1" x14ac:dyDescent="0.2">
      <c r="A416" s="463" t="s">
        <v>64</v>
      </c>
      <c r="B416" s="482">
        <v>0</v>
      </c>
      <c r="C416" s="482">
        <v>0</v>
      </c>
      <c r="D416" s="482">
        <v>0</v>
      </c>
      <c r="E416" s="482">
        <v>0</v>
      </c>
      <c r="F416" s="482">
        <v>0</v>
      </c>
      <c r="G416" s="482">
        <v>0</v>
      </c>
      <c r="H416" s="482">
        <v>0</v>
      </c>
      <c r="I416" s="482" t="s">
        <v>20</v>
      </c>
      <c r="J416" s="479" t="s">
        <v>64</v>
      </c>
      <c r="K416" s="489">
        <v>0</v>
      </c>
      <c r="L416" s="482">
        <v>0</v>
      </c>
      <c r="M416" s="482">
        <v>0</v>
      </c>
      <c r="N416" s="482">
        <v>0</v>
      </c>
      <c r="O416" s="482">
        <v>0</v>
      </c>
      <c r="P416" s="482">
        <v>0</v>
      </c>
      <c r="Q416" s="482">
        <v>0</v>
      </c>
      <c r="R416" s="482">
        <v>0</v>
      </c>
      <c r="S416" s="482">
        <v>0</v>
      </c>
      <c r="T416" s="482">
        <v>0</v>
      </c>
      <c r="U416" s="482">
        <v>0</v>
      </c>
      <c r="V416" s="482">
        <v>0</v>
      </c>
      <c r="W416" s="482">
        <v>0</v>
      </c>
      <c r="X416" s="482">
        <v>0</v>
      </c>
      <c r="Y416" s="490" t="s">
        <v>418</v>
      </c>
      <c r="Z416" s="490" t="s">
        <v>418</v>
      </c>
      <c r="AA416" s="482">
        <v>0</v>
      </c>
      <c r="AB416" s="490">
        <v>0</v>
      </c>
      <c r="AC416" s="482">
        <v>0</v>
      </c>
      <c r="AD416" s="490">
        <v>0</v>
      </c>
      <c r="AE416" s="482">
        <v>0</v>
      </c>
      <c r="AF416" s="491">
        <v>0</v>
      </c>
    </row>
    <row r="417" spans="1:32" ht="15" customHeight="1" x14ac:dyDescent="0.2">
      <c r="A417" s="463" t="s">
        <v>113</v>
      </c>
      <c r="B417" s="482">
        <v>0</v>
      </c>
      <c r="C417" s="482">
        <v>0</v>
      </c>
      <c r="D417" s="482">
        <v>0</v>
      </c>
      <c r="E417" s="482">
        <v>0</v>
      </c>
      <c r="F417" s="482">
        <v>0</v>
      </c>
      <c r="G417" s="482">
        <v>0</v>
      </c>
      <c r="H417" s="482">
        <v>0</v>
      </c>
      <c r="I417" s="482" t="s">
        <v>20</v>
      </c>
      <c r="J417" s="479" t="s">
        <v>113</v>
      </c>
      <c r="K417" s="489">
        <v>0</v>
      </c>
      <c r="L417" s="482">
        <v>0</v>
      </c>
      <c r="M417" s="482">
        <v>0</v>
      </c>
      <c r="N417" s="482">
        <v>0</v>
      </c>
      <c r="O417" s="482">
        <v>0</v>
      </c>
      <c r="P417" s="482">
        <v>0</v>
      </c>
      <c r="Q417" s="482">
        <v>0</v>
      </c>
      <c r="R417" s="482">
        <v>0</v>
      </c>
      <c r="S417" s="482">
        <v>0</v>
      </c>
      <c r="T417" s="482">
        <v>0</v>
      </c>
      <c r="U417" s="482">
        <v>0</v>
      </c>
      <c r="V417" s="482">
        <v>0</v>
      </c>
      <c r="W417" s="482">
        <v>0</v>
      </c>
      <c r="X417" s="482">
        <v>0</v>
      </c>
      <c r="Y417" s="490" t="s">
        <v>418</v>
      </c>
      <c r="Z417" s="490" t="s">
        <v>418</v>
      </c>
      <c r="AA417" s="482">
        <v>0</v>
      </c>
      <c r="AB417" s="490">
        <v>0</v>
      </c>
      <c r="AC417" s="482">
        <v>0</v>
      </c>
      <c r="AD417" s="490">
        <v>0</v>
      </c>
      <c r="AE417" s="482">
        <v>0</v>
      </c>
      <c r="AF417" s="491">
        <v>0</v>
      </c>
    </row>
    <row r="418" spans="1:32" ht="15" customHeight="1" x14ac:dyDescent="0.2">
      <c r="A418" s="463" t="s">
        <v>114</v>
      </c>
      <c r="B418" s="482">
        <v>0</v>
      </c>
      <c r="C418" s="482">
        <v>0</v>
      </c>
      <c r="D418" s="482">
        <v>0</v>
      </c>
      <c r="E418" s="482">
        <v>0</v>
      </c>
      <c r="F418" s="482">
        <v>0</v>
      </c>
      <c r="G418" s="482">
        <v>0</v>
      </c>
      <c r="H418" s="482">
        <v>0</v>
      </c>
      <c r="I418" s="482" t="s">
        <v>20</v>
      </c>
      <c r="J418" s="479" t="s">
        <v>114</v>
      </c>
      <c r="K418" s="489">
        <v>0</v>
      </c>
      <c r="L418" s="482">
        <v>0</v>
      </c>
      <c r="M418" s="482">
        <v>0</v>
      </c>
      <c r="N418" s="482">
        <v>0</v>
      </c>
      <c r="O418" s="482">
        <v>0</v>
      </c>
      <c r="P418" s="482">
        <v>0</v>
      </c>
      <c r="Q418" s="482">
        <v>0</v>
      </c>
      <c r="R418" s="482">
        <v>0</v>
      </c>
      <c r="S418" s="482">
        <v>0</v>
      </c>
      <c r="T418" s="482">
        <v>0</v>
      </c>
      <c r="U418" s="482">
        <v>0</v>
      </c>
      <c r="V418" s="482">
        <v>0</v>
      </c>
      <c r="W418" s="482">
        <v>0</v>
      </c>
      <c r="X418" s="482">
        <v>0</v>
      </c>
      <c r="Y418" s="490" t="s">
        <v>418</v>
      </c>
      <c r="Z418" s="490" t="s">
        <v>418</v>
      </c>
      <c r="AA418" s="482">
        <v>0</v>
      </c>
      <c r="AB418" s="490">
        <v>0</v>
      </c>
      <c r="AC418" s="482">
        <v>0</v>
      </c>
      <c r="AD418" s="490">
        <v>0</v>
      </c>
      <c r="AE418" s="482">
        <v>0</v>
      </c>
      <c r="AF418" s="491">
        <v>0</v>
      </c>
    </row>
    <row r="419" spans="1:32" ht="15" customHeight="1" x14ac:dyDescent="0.2">
      <c r="A419" s="463" t="s">
        <v>115</v>
      </c>
      <c r="B419" s="482">
        <v>0</v>
      </c>
      <c r="C419" s="482">
        <v>0</v>
      </c>
      <c r="D419" s="482">
        <v>0</v>
      </c>
      <c r="E419" s="482">
        <v>0</v>
      </c>
      <c r="F419" s="482">
        <v>0</v>
      </c>
      <c r="G419" s="482">
        <v>0</v>
      </c>
      <c r="H419" s="482">
        <v>0</v>
      </c>
      <c r="I419" s="482" t="s">
        <v>20</v>
      </c>
      <c r="J419" s="479" t="s">
        <v>115</v>
      </c>
      <c r="K419" s="489">
        <v>0</v>
      </c>
      <c r="L419" s="482">
        <v>0</v>
      </c>
      <c r="M419" s="482">
        <v>0</v>
      </c>
      <c r="N419" s="482">
        <v>0</v>
      </c>
      <c r="O419" s="482">
        <v>0</v>
      </c>
      <c r="P419" s="482">
        <v>0</v>
      </c>
      <c r="Q419" s="482">
        <v>0</v>
      </c>
      <c r="R419" s="482">
        <v>0</v>
      </c>
      <c r="S419" s="482">
        <v>0</v>
      </c>
      <c r="T419" s="482">
        <v>0</v>
      </c>
      <c r="U419" s="482">
        <v>0</v>
      </c>
      <c r="V419" s="482">
        <v>0</v>
      </c>
      <c r="W419" s="482">
        <v>0</v>
      </c>
      <c r="X419" s="482">
        <v>0</v>
      </c>
      <c r="Y419" s="490" t="s">
        <v>418</v>
      </c>
      <c r="Z419" s="490" t="s">
        <v>418</v>
      </c>
      <c r="AA419" s="482">
        <v>0</v>
      </c>
      <c r="AB419" s="490">
        <v>0</v>
      </c>
      <c r="AC419" s="482">
        <v>0</v>
      </c>
      <c r="AD419" s="490">
        <v>0</v>
      </c>
      <c r="AE419" s="482">
        <v>0</v>
      </c>
      <c r="AF419" s="491">
        <v>0</v>
      </c>
    </row>
    <row r="420" spans="1:32" ht="15" customHeight="1" x14ac:dyDescent="0.2">
      <c r="A420" s="463" t="s">
        <v>66</v>
      </c>
      <c r="B420" s="482">
        <v>0</v>
      </c>
      <c r="C420" s="482">
        <v>0</v>
      </c>
      <c r="D420" s="482">
        <v>0</v>
      </c>
      <c r="E420" s="482">
        <v>0</v>
      </c>
      <c r="F420" s="482">
        <v>0</v>
      </c>
      <c r="G420" s="482">
        <v>0</v>
      </c>
      <c r="H420" s="482">
        <v>0</v>
      </c>
      <c r="I420" s="482" t="s">
        <v>20</v>
      </c>
      <c r="J420" s="479" t="s">
        <v>66</v>
      </c>
      <c r="K420" s="489">
        <v>0</v>
      </c>
      <c r="L420" s="482">
        <v>0</v>
      </c>
      <c r="M420" s="482">
        <v>0</v>
      </c>
      <c r="N420" s="482">
        <v>0</v>
      </c>
      <c r="O420" s="482">
        <v>0</v>
      </c>
      <c r="P420" s="482">
        <v>0</v>
      </c>
      <c r="Q420" s="482">
        <v>0</v>
      </c>
      <c r="R420" s="482">
        <v>0</v>
      </c>
      <c r="S420" s="482">
        <v>0</v>
      </c>
      <c r="T420" s="482">
        <v>0</v>
      </c>
      <c r="U420" s="482">
        <v>0</v>
      </c>
      <c r="V420" s="482">
        <v>0</v>
      </c>
      <c r="W420" s="482">
        <v>0</v>
      </c>
      <c r="X420" s="482">
        <v>0</v>
      </c>
      <c r="Y420" s="490" t="s">
        <v>418</v>
      </c>
      <c r="Z420" s="490" t="s">
        <v>418</v>
      </c>
      <c r="AA420" s="482">
        <v>0</v>
      </c>
      <c r="AB420" s="490">
        <v>0</v>
      </c>
      <c r="AC420" s="482">
        <v>0</v>
      </c>
      <c r="AD420" s="490">
        <v>0</v>
      </c>
      <c r="AE420" s="482">
        <v>0</v>
      </c>
      <c r="AF420" s="491">
        <v>0</v>
      </c>
    </row>
    <row r="421" spans="1:32" ht="15" customHeight="1" x14ac:dyDescent="0.2">
      <c r="A421" s="463" t="s">
        <v>116</v>
      </c>
      <c r="B421" s="482">
        <v>0</v>
      </c>
      <c r="C421" s="482">
        <v>0</v>
      </c>
      <c r="D421" s="482">
        <v>0</v>
      </c>
      <c r="E421" s="482">
        <v>0</v>
      </c>
      <c r="F421" s="482">
        <v>0</v>
      </c>
      <c r="G421" s="482">
        <v>0</v>
      </c>
      <c r="H421" s="482">
        <v>0</v>
      </c>
      <c r="I421" s="482" t="s">
        <v>20</v>
      </c>
      <c r="J421" s="479" t="s">
        <v>116</v>
      </c>
      <c r="K421" s="489">
        <v>0</v>
      </c>
      <c r="L421" s="482">
        <v>0</v>
      </c>
      <c r="M421" s="482">
        <v>0</v>
      </c>
      <c r="N421" s="482">
        <v>0</v>
      </c>
      <c r="O421" s="482">
        <v>0</v>
      </c>
      <c r="P421" s="482">
        <v>0</v>
      </c>
      <c r="Q421" s="482">
        <v>0</v>
      </c>
      <c r="R421" s="482">
        <v>0</v>
      </c>
      <c r="S421" s="482">
        <v>0</v>
      </c>
      <c r="T421" s="482">
        <v>0</v>
      </c>
      <c r="U421" s="482">
        <v>0</v>
      </c>
      <c r="V421" s="482">
        <v>0</v>
      </c>
      <c r="W421" s="482">
        <v>0</v>
      </c>
      <c r="X421" s="482">
        <v>0</v>
      </c>
      <c r="Y421" s="490" t="s">
        <v>418</v>
      </c>
      <c r="Z421" s="490" t="s">
        <v>418</v>
      </c>
      <c r="AA421" s="482">
        <v>0</v>
      </c>
      <c r="AB421" s="490">
        <v>0</v>
      </c>
      <c r="AC421" s="482">
        <v>0</v>
      </c>
      <c r="AD421" s="490">
        <v>0</v>
      </c>
      <c r="AE421" s="482">
        <v>0</v>
      </c>
      <c r="AF421" s="491">
        <v>0</v>
      </c>
    </row>
    <row r="422" spans="1:32" ht="15" customHeight="1" x14ac:dyDescent="0.2">
      <c r="A422" s="463" t="s">
        <v>117</v>
      </c>
      <c r="B422" s="482">
        <v>0</v>
      </c>
      <c r="C422" s="482">
        <v>0</v>
      </c>
      <c r="D422" s="482">
        <v>0</v>
      </c>
      <c r="E422" s="482">
        <v>0</v>
      </c>
      <c r="F422" s="482">
        <v>0</v>
      </c>
      <c r="G422" s="482">
        <v>0</v>
      </c>
      <c r="H422" s="482">
        <v>0</v>
      </c>
      <c r="I422" s="482" t="s">
        <v>20</v>
      </c>
      <c r="J422" s="479" t="s">
        <v>117</v>
      </c>
      <c r="K422" s="489">
        <v>0</v>
      </c>
      <c r="L422" s="482">
        <v>0</v>
      </c>
      <c r="M422" s="482">
        <v>0</v>
      </c>
      <c r="N422" s="482">
        <v>0</v>
      </c>
      <c r="O422" s="482">
        <v>0</v>
      </c>
      <c r="P422" s="482">
        <v>0</v>
      </c>
      <c r="Q422" s="482">
        <v>0</v>
      </c>
      <c r="R422" s="482">
        <v>0</v>
      </c>
      <c r="S422" s="482">
        <v>0</v>
      </c>
      <c r="T422" s="482">
        <v>0</v>
      </c>
      <c r="U422" s="482">
        <v>0</v>
      </c>
      <c r="V422" s="482">
        <v>0</v>
      </c>
      <c r="W422" s="482">
        <v>0</v>
      </c>
      <c r="X422" s="482">
        <v>0</v>
      </c>
      <c r="Y422" s="490" t="s">
        <v>418</v>
      </c>
      <c r="Z422" s="490" t="s">
        <v>418</v>
      </c>
      <c r="AA422" s="482">
        <v>0</v>
      </c>
      <c r="AB422" s="490">
        <v>0</v>
      </c>
      <c r="AC422" s="482">
        <v>0</v>
      </c>
      <c r="AD422" s="490">
        <v>0</v>
      </c>
      <c r="AE422" s="482">
        <v>0</v>
      </c>
      <c r="AF422" s="491">
        <v>0</v>
      </c>
    </row>
    <row r="423" spans="1:32" ht="15" customHeight="1" x14ac:dyDescent="0.2">
      <c r="A423" s="463" t="s">
        <v>118</v>
      </c>
      <c r="B423" s="482">
        <v>1</v>
      </c>
      <c r="C423" s="482">
        <v>0</v>
      </c>
      <c r="D423" s="482">
        <v>1</v>
      </c>
      <c r="E423" s="482">
        <v>0</v>
      </c>
      <c r="F423" s="482">
        <v>0</v>
      </c>
      <c r="G423" s="482">
        <v>0</v>
      </c>
      <c r="H423" s="482">
        <v>0</v>
      </c>
      <c r="I423" s="482" t="s">
        <v>20</v>
      </c>
      <c r="J423" s="479" t="s">
        <v>118</v>
      </c>
      <c r="K423" s="489">
        <v>0</v>
      </c>
      <c r="L423" s="482">
        <v>0</v>
      </c>
      <c r="M423" s="482">
        <v>0</v>
      </c>
      <c r="N423" s="482">
        <v>1</v>
      </c>
      <c r="O423" s="482">
        <v>0</v>
      </c>
      <c r="P423" s="482">
        <v>0</v>
      </c>
      <c r="Q423" s="482">
        <v>0</v>
      </c>
      <c r="R423" s="482">
        <v>0</v>
      </c>
      <c r="S423" s="482">
        <v>0</v>
      </c>
      <c r="T423" s="482">
        <v>0</v>
      </c>
      <c r="U423" s="482">
        <v>0</v>
      </c>
      <c r="V423" s="482">
        <v>0</v>
      </c>
      <c r="W423" s="482">
        <v>0</v>
      </c>
      <c r="X423" s="482">
        <v>0</v>
      </c>
      <c r="Y423" s="490">
        <v>20.100000000000001</v>
      </c>
      <c r="Z423" s="490" t="s">
        <v>418</v>
      </c>
      <c r="AA423" s="482">
        <v>0</v>
      </c>
      <c r="AB423" s="490">
        <v>0</v>
      </c>
      <c r="AC423" s="482">
        <v>0</v>
      </c>
      <c r="AD423" s="490">
        <v>0</v>
      </c>
      <c r="AE423" s="482">
        <v>0</v>
      </c>
      <c r="AF423" s="491">
        <v>0</v>
      </c>
    </row>
    <row r="424" spans="1:32" ht="15" customHeight="1" x14ac:dyDescent="0.2">
      <c r="A424" s="463" t="s">
        <v>68</v>
      </c>
      <c r="B424" s="482">
        <v>0</v>
      </c>
      <c r="C424" s="482">
        <v>0</v>
      </c>
      <c r="D424" s="482">
        <v>0</v>
      </c>
      <c r="E424" s="482">
        <v>0</v>
      </c>
      <c r="F424" s="482">
        <v>0</v>
      </c>
      <c r="G424" s="482">
        <v>0</v>
      </c>
      <c r="H424" s="482">
        <v>0</v>
      </c>
      <c r="I424" s="482" t="s">
        <v>20</v>
      </c>
      <c r="J424" s="479" t="s">
        <v>68</v>
      </c>
      <c r="K424" s="489">
        <v>0</v>
      </c>
      <c r="L424" s="482">
        <v>0</v>
      </c>
      <c r="M424" s="482">
        <v>0</v>
      </c>
      <c r="N424" s="482">
        <v>0</v>
      </c>
      <c r="O424" s="482">
        <v>0</v>
      </c>
      <c r="P424" s="482">
        <v>0</v>
      </c>
      <c r="Q424" s="482">
        <v>0</v>
      </c>
      <c r="R424" s="482">
        <v>0</v>
      </c>
      <c r="S424" s="482">
        <v>0</v>
      </c>
      <c r="T424" s="482">
        <v>0</v>
      </c>
      <c r="U424" s="482">
        <v>0</v>
      </c>
      <c r="V424" s="482">
        <v>0</v>
      </c>
      <c r="W424" s="482">
        <v>0</v>
      </c>
      <c r="X424" s="482">
        <v>0</v>
      </c>
      <c r="Y424" s="490" t="s">
        <v>418</v>
      </c>
      <c r="Z424" s="490" t="s">
        <v>418</v>
      </c>
      <c r="AA424" s="482">
        <v>0</v>
      </c>
      <c r="AB424" s="490">
        <v>0</v>
      </c>
      <c r="AC424" s="482">
        <v>0</v>
      </c>
      <c r="AD424" s="490">
        <v>0</v>
      </c>
      <c r="AE424" s="482">
        <v>0</v>
      </c>
      <c r="AF424" s="491">
        <v>0</v>
      </c>
    </row>
    <row r="425" spans="1:32" ht="15" customHeight="1" x14ac:dyDescent="0.2">
      <c r="A425" s="463" t="s">
        <v>119</v>
      </c>
      <c r="B425" s="482">
        <v>0</v>
      </c>
      <c r="C425" s="482">
        <v>0</v>
      </c>
      <c r="D425" s="482">
        <v>0</v>
      </c>
      <c r="E425" s="482">
        <v>0</v>
      </c>
      <c r="F425" s="482">
        <v>0</v>
      </c>
      <c r="G425" s="482">
        <v>0</v>
      </c>
      <c r="H425" s="482">
        <v>0</v>
      </c>
      <c r="I425" s="482" t="s">
        <v>20</v>
      </c>
      <c r="J425" s="479" t="s">
        <v>119</v>
      </c>
      <c r="K425" s="489">
        <v>0</v>
      </c>
      <c r="L425" s="482">
        <v>0</v>
      </c>
      <c r="M425" s="482">
        <v>0</v>
      </c>
      <c r="N425" s="482">
        <v>0</v>
      </c>
      <c r="O425" s="482">
        <v>0</v>
      </c>
      <c r="P425" s="482">
        <v>0</v>
      </c>
      <c r="Q425" s="482">
        <v>0</v>
      </c>
      <c r="R425" s="482">
        <v>0</v>
      </c>
      <c r="S425" s="482">
        <v>0</v>
      </c>
      <c r="T425" s="482">
        <v>0</v>
      </c>
      <c r="U425" s="482">
        <v>0</v>
      </c>
      <c r="V425" s="482">
        <v>0</v>
      </c>
      <c r="W425" s="482">
        <v>0</v>
      </c>
      <c r="X425" s="482">
        <v>0</v>
      </c>
      <c r="Y425" s="490" t="s">
        <v>418</v>
      </c>
      <c r="Z425" s="490" t="s">
        <v>418</v>
      </c>
      <c r="AA425" s="482">
        <v>0</v>
      </c>
      <c r="AB425" s="490">
        <v>0</v>
      </c>
      <c r="AC425" s="482">
        <v>0</v>
      </c>
      <c r="AD425" s="490">
        <v>0</v>
      </c>
      <c r="AE425" s="482">
        <v>0</v>
      </c>
      <c r="AF425" s="491">
        <v>0</v>
      </c>
    </row>
    <row r="426" spans="1:32" ht="15" customHeight="1" x14ac:dyDescent="0.2">
      <c r="A426" s="463" t="s">
        <v>120</v>
      </c>
      <c r="B426" s="482">
        <v>0</v>
      </c>
      <c r="C426" s="482">
        <v>0</v>
      </c>
      <c r="D426" s="482">
        <v>0</v>
      </c>
      <c r="E426" s="482">
        <v>0</v>
      </c>
      <c r="F426" s="482">
        <v>0</v>
      </c>
      <c r="G426" s="482">
        <v>0</v>
      </c>
      <c r="H426" s="482">
        <v>0</v>
      </c>
      <c r="I426" s="482" t="s">
        <v>20</v>
      </c>
      <c r="J426" s="479" t="s">
        <v>120</v>
      </c>
      <c r="K426" s="489">
        <v>0</v>
      </c>
      <c r="L426" s="482">
        <v>0</v>
      </c>
      <c r="M426" s="482">
        <v>0</v>
      </c>
      <c r="N426" s="482">
        <v>0</v>
      </c>
      <c r="O426" s="482">
        <v>0</v>
      </c>
      <c r="P426" s="482">
        <v>0</v>
      </c>
      <c r="Q426" s="482">
        <v>0</v>
      </c>
      <c r="R426" s="482">
        <v>0</v>
      </c>
      <c r="S426" s="482">
        <v>0</v>
      </c>
      <c r="T426" s="482">
        <v>0</v>
      </c>
      <c r="U426" s="482">
        <v>0</v>
      </c>
      <c r="V426" s="482">
        <v>0</v>
      </c>
      <c r="W426" s="482">
        <v>0</v>
      </c>
      <c r="X426" s="482">
        <v>0</v>
      </c>
      <c r="Y426" s="490" t="s">
        <v>418</v>
      </c>
      <c r="Z426" s="490" t="s">
        <v>418</v>
      </c>
      <c r="AA426" s="482">
        <v>0</v>
      </c>
      <c r="AB426" s="490">
        <v>0</v>
      </c>
      <c r="AC426" s="482">
        <v>0</v>
      </c>
      <c r="AD426" s="490">
        <v>0</v>
      </c>
      <c r="AE426" s="482">
        <v>0</v>
      </c>
      <c r="AF426" s="491">
        <v>0</v>
      </c>
    </row>
    <row r="427" spans="1:32" ht="15" customHeight="1" x14ac:dyDescent="0.2">
      <c r="A427" s="463" t="s">
        <v>121</v>
      </c>
      <c r="B427" s="482">
        <v>0</v>
      </c>
      <c r="C427" s="482">
        <v>0</v>
      </c>
      <c r="D427" s="482">
        <v>0</v>
      </c>
      <c r="E427" s="482">
        <v>0</v>
      </c>
      <c r="F427" s="482">
        <v>0</v>
      </c>
      <c r="G427" s="482">
        <v>0</v>
      </c>
      <c r="H427" s="482">
        <v>0</v>
      </c>
      <c r="I427" s="482" t="s">
        <v>20</v>
      </c>
      <c r="J427" s="479" t="s">
        <v>121</v>
      </c>
      <c r="K427" s="489">
        <v>0</v>
      </c>
      <c r="L427" s="482">
        <v>0</v>
      </c>
      <c r="M427" s="482">
        <v>0</v>
      </c>
      <c r="N427" s="482">
        <v>0</v>
      </c>
      <c r="O427" s="482">
        <v>0</v>
      </c>
      <c r="P427" s="482">
        <v>0</v>
      </c>
      <c r="Q427" s="482">
        <v>0</v>
      </c>
      <c r="R427" s="482">
        <v>0</v>
      </c>
      <c r="S427" s="482">
        <v>0</v>
      </c>
      <c r="T427" s="482">
        <v>0</v>
      </c>
      <c r="U427" s="482">
        <v>0</v>
      </c>
      <c r="V427" s="482">
        <v>0</v>
      </c>
      <c r="W427" s="482">
        <v>0</v>
      </c>
      <c r="X427" s="482">
        <v>0</v>
      </c>
      <c r="Y427" s="490" t="s">
        <v>418</v>
      </c>
      <c r="Z427" s="490" t="s">
        <v>418</v>
      </c>
      <c r="AA427" s="482">
        <v>0</v>
      </c>
      <c r="AB427" s="490">
        <v>0</v>
      </c>
      <c r="AC427" s="482">
        <v>0</v>
      </c>
      <c r="AD427" s="490">
        <v>0</v>
      </c>
      <c r="AE427" s="482">
        <v>0</v>
      </c>
      <c r="AF427" s="491">
        <v>0</v>
      </c>
    </row>
    <row r="428" spans="1:32" ht="15" customHeight="1" x14ac:dyDescent="0.2">
      <c r="A428" s="463" t="s">
        <v>70</v>
      </c>
      <c r="B428" s="482">
        <v>0</v>
      </c>
      <c r="C428" s="482">
        <v>0</v>
      </c>
      <c r="D428" s="482">
        <v>0</v>
      </c>
      <c r="E428" s="482">
        <v>0</v>
      </c>
      <c r="F428" s="482">
        <v>0</v>
      </c>
      <c r="G428" s="482">
        <v>0</v>
      </c>
      <c r="H428" s="482">
        <v>0</v>
      </c>
      <c r="I428" s="482" t="s">
        <v>20</v>
      </c>
      <c r="J428" s="479" t="s">
        <v>70</v>
      </c>
      <c r="K428" s="489">
        <v>0</v>
      </c>
      <c r="L428" s="482">
        <v>0</v>
      </c>
      <c r="M428" s="482">
        <v>0</v>
      </c>
      <c r="N428" s="482">
        <v>0</v>
      </c>
      <c r="O428" s="482">
        <v>0</v>
      </c>
      <c r="P428" s="482">
        <v>0</v>
      </c>
      <c r="Q428" s="482">
        <v>0</v>
      </c>
      <c r="R428" s="482">
        <v>0</v>
      </c>
      <c r="S428" s="482">
        <v>0</v>
      </c>
      <c r="T428" s="482">
        <v>0</v>
      </c>
      <c r="U428" s="482">
        <v>0</v>
      </c>
      <c r="V428" s="482">
        <v>0</v>
      </c>
      <c r="W428" s="482">
        <v>0</v>
      </c>
      <c r="X428" s="482">
        <v>0</v>
      </c>
      <c r="Y428" s="490" t="s">
        <v>418</v>
      </c>
      <c r="Z428" s="490" t="s">
        <v>418</v>
      </c>
      <c r="AA428" s="482">
        <v>0</v>
      </c>
      <c r="AB428" s="490">
        <v>0</v>
      </c>
      <c r="AC428" s="482">
        <v>0</v>
      </c>
      <c r="AD428" s="490">
        <v>0</v>
      </c>
      <c r="AE428" s="482">
        <v>0</v>
      </c>
      <c r="AF428" s="491">
        <v>0</v>
      </c>
    </row>
    <row r="429" spans="1:32" ht="15" customHeight="1" x14ac:dyDescent="0.2">
      <c r="A429" s="463" t="s">
        <v>122</v>
      </c>
      <c r="B429" s="482">
        <v>0</v>
      </c>
      <c r="C429" s="482">
        <v>0</v>
      </c>
      <c r="D429" s="482">
        <v>0</v>
      </c>
      <c r="E429" s="482">
        <v>0</v>
      </c>
      <c r="F429" s="482">
        <v>0</v>
      </c>
      <c r="G429" s="482">
        <v>0</v>
      </c>
      <c r="H429" s="482">
        <v>0</v>
      </c>
      <c r="I429" s="482" t="s">
        <v>20</v>
      </c>
      <c r="J429" s="479" t="s">
        <v>122</v>
      </c>
      <c r="K429" s="489">
        <v>0</v>
      </c>
      <c r="L429" s="482">
        <v>0</v>
      </c>
      <c r="M429" s="482">
        <v>0</v>
      </c>
      <c r="N429" s="482">
        <v>0</v>
      </c>
      <c r="O429" s="482">
        <v>0</v>
      </c>
      <c r="P429" s="482">
        <v>0</v>
      </c>
      <c r="Q429" s="482">
        <v>0</v>
      </c>
      <c r="R429" s="482">
        <v>0</v>
      </c>
      <c r="S429" s="482">
        <v>0</v>
      </c>
      <c r="T429" s="482">
        <v>0</v>
      </c>
      <c r="U429" s="482">
        <v>0</v>
      </c>
      <c r="V429" s="482">
        <v>0</v>
      </c>
      <c r="W429" s="482">
        <v>0</v>
      </c>
      <c r="X429" s="482">
        <v>0</v>
      </c>
      <c r="Y429" s="490" t="s">
        <v>418</v>
      </c>
      <c r="Z429" s="490" t="s">
        <v>418</v>
      </c>
      <c r="AA429" s="482">
        <v>0</v>
      </c>
      <c r="AB429" s="490">
        <v>0</v>
      </c>
      <c r="AC429" s="482">
        <v>0</v>
      </c>
      <c r="AD429" s="490">
        <v>0</v>
      </c>
      <c r="AE429" s="482">
        <v>0</v>
      </c>
      <c r="AF429" s="491">
        <v>0</v>
      </c>
    </row>
    <row r="430" spans="1:32" ht="15" customHeight="1" x14ac:dyDescent="0.2">
      <c r="A430" s="463" t="s">
        <v>123</v>
      </c>
      <c r="B430" s="482">
        <v>0</v>
      </c>
      <c r="C430" s="482">
        <v>0</v>
      </c>
      <c r="D430" s="482">
        <v>0</v>
      </c>
      <c r="E430" s="482">
        <v>0</v>
      </c>
      <c r="F430" s="482">
        <v>0</v>
      </c>
      <c r="G430" s="482">
        <v>0</v>
      </c>
      <c r="H430" s="482">
        <v>0</v>
      </c>
      <c r="I430" s="482" t="s">
        <v>20</v>
      </c>
      <c r="J430" s="479" t="s">
        <v>123</v>
      </c>
      <c r="K430" s="489">
        <v>0</v>
      </c>
      <c r="L430" s="482">
        <v>0</v>
      </c>
      <c r="M430" s="482">
        <v>0</v>
      </c>
      <c r="N430" s="482">
        <v>0</v>
      </c>
      <c r="O430" s="482">
        <v>0</v>
      </c>
      <c r="P430" s="482">
        <v>0</v>
      </c>
      <c r="Q430" s="482">
        <v>0</v>
      </c>
      <c r="R430" s="482">
        <v>0</v>
      </c>
      <c r="S430" s="482">
        <v>0</v>
      </c>
      <c r="T430" s="482">
        <v>0</v>
      </c>
      <c r="U430" s="482">
        <v>0</v>
      </c>
      <c r="V430" s="482">
        <v>0</v>
      </c>
      <c r="W430" s="482">
        <v>0</v>
      </c>
      <c r="X430" s="482">
        <v>0</v>
      </c>
      <c r="Y430" s="490" t="s">
        <v>418</v>
      </c>
      <c r="Z430" s="490" t="s">
        <v>418</v>
      </c>
      <c r="AA430" s="482">
        <v>0</v>
      </c>
      <c r="AB430" s="490">
        <v>0</v>
      </c>
      <c r="AC430" s="482">
        <v>0</v>
      </c>
      <c r="AD430" s="490">
        <v>0</v>
      </c>
      <c r="AE430" s="482">
        <v>0</v>
      </c>
      <c r="AF430" s="491">
        <v>0</v>
      </c>
    </row>
    <row r="431" spans="1:32" ht="15" customHeight="1" thickBot="1" x14ac:dyDescent="0.25">
      <c r="A431" s="463" t="s">
        <v>124</v>
      </c>
      <c r="B431" s="482">
        <v>0</v>
      </c>
      <c r="C431" s="482">
        <v>0</v>
      </c>
      <c r="D431" s="482">
        <v>0</v>
      </c>
      <c r="E431" s="482">
        <v>0</v>
      </c>
      <c r="F431" s="482">
        <v>0</v>
      </c>
      <c r="G431" s="482">
        <v>0</v>
      </c>
      <c r="H431" s="482">
        <v>0</v>
      </c>
      <c r="I431" s="482" t="s">
        <v>20</v>
      </c>
      <c r="J431" s="479" t="s">
        <v>124</v>
      </c>
      <c r="K431" s="501">
        <v>0</v>
      </c>
      <c r="L431" s="502">
        <v>0</v>
      </c>
      <c r="M431" s="502">
        <v>0</v>
      </c>
      <c r="N431" s="502">
        <v>0</v>
      </c>
      <c r="O431" s="502">
        <v>0</v>
      </c>
      <c r="P431" s="502">
        <v>0</v>
      </c>
      <c r="Q431" s="502">
        <v>0</v>
      </c>
      <c r="R431" s="502">
        <v>0</v>
      </c>
      <c r="S431" s="502">
        <v>0</v>
      </c>
      <c r="T431" s="502">
        <v>0</v>
      </c>
      <c r="U431" s="502">
        <v>0</v>
      </c>
      <c r="V431" s="502">
        <v>0</v>
      </c>
      <c r="W431" s="502">
        <v>0</v>
      </c>
      <c r="X431" s="502">
        <v>0</v>
      </c>
      <c r="Y431" s="503" t="s">
        <v>418</v>
      </c>
      <c r="Z431" s="503" t="s">
        <v>418</v>
      </c>
      <c r="AA431" s="502">
        <v>0</v>
      </c>
      <c r="AB431" s="503">
        <v>0</v>
      </c>
      <c r="AC431" s="502">
        <v>0</v>
      </c>
      <c r="AD431" s="503">
        <v>0</v>
      </c>
      <c r="AE431" s="502">
        <v>0</v>
      </c>
      <c r="AF431" s="504">
        <v>0</v>
      </c>
    </row>
    <row r="432" spans="1:32" ht="15" customHeight="1" x14ac:dyDescent="0.2">
      <c r="A432" s="463" t="s">
        <v>125</v>
      </c>
      <c r="B432" s="505">
        <v>69</v>
      </c>
      <c r="C432" s="505">
        <v>1</v>
      </c>
      <c r="D432" s="505">
        <v>55</v>
      </c>
      <c r="E432" s="505">
        <v>10</v>
      </c>
      <c r="F432" s="505">
        <v>3</v>
      </c>
      <c r="G432" s="505">
        <v>0</v>
      </c>
      <c r="H432" s="505">
        <v>0</v>
      </c>
      <c r="I432" s="505" t="s">
        <v>20</v>
      </c>
      <c r="J432" s="466" t="s">
        <v>125</v>
      </c>
      <c r="K432" s="506">
        <v>2</v>
      </c>
      <c r="L432" s="506">
        <v>22</v>
      </c>
      <c r="M432" s="506">
        <v>24</v>
      </c>
      <c r="N432" s="506">
        <v>20</v>
      </c>
      <c r="O432" s="506">
        <v>1</v>
      </c>
      <c r="P432" s="506">
        <v>0</v>
      </c>
      <c r="Q432" s="506">
        <v>0</v>
      </c>
      <c r="R432" s="506">
        <v>0</v>
      </c>
      <c r="S432" s="506">
        <v>0</v>
      </c>
      <c r="T432" s="506">
        <v>0</v>
      </c>
      <c r="U432" s="506">
        <v>0</v>
      </c>
      <c r="V432" s="506">
        <v>0</v>
      </c>
      <c r="W432" s="506">
        <v>0</v>
      </c>
      <c r="X432" s="506">
        <v>0</v>
      </c>
      <c r="Y432" s="507">
        <v>17</v>
      </c>
      <c r="Z432" s="507">
        <v>21.8</v>
      </c>
      <c r="AA432" s="506">
        <v>0</v>
      </c>
      <c r="AB432" s="507">
        <v>0</v>
      </c>
      <c r="AC432" s="506">
        <v>0</v>
      </c>
      <c r="AD432" s="507">
        <v>0</v>
      </c>
      <c r="AE432" s="506">
        <v>0</v>
      </c>
      <c r="AF432" s="508">
        <v>0</v>
      </c>
    </row>
    <row r="433" spans="1:32" ht="15" customHeight="1" x14ac:dyDescent="0.2">
      <c r="A433" s="463" t="s">
        <v>126</v>
      </c>
      <c r="B433" s="506">
        <v>72</v>
      </c>
      <c r="C433" s="506">
        <v>1</v>
      </c>
      <c r="D433" s="506">
        <v>57</v>
      </c>
      <c r="E433" s="506">
        <v>10</v>
      </c>
      <c r="F433" s="506">
        <v>4</v>
      </c>
      <c r="G433" s="506">
        <v>0</v>
      </c>
      <c r="H433" s="506">
        <v>0</v>
      </c>
      <c r="I433" s="506" t="s">
        <v>20</v>
      </c>
      <c r="J433" s="463" t="s">
        <v>126</v>
      </c>
      <c r="K433" s="506">
        <v>2</v>
      </c>
      <c r="L433" s="506">
        <v>22</v>
      </c>
      <c r="M433" s="506">
        <v>26</v>
      </c>
      <c r="N433" s="506">
        <v>21</v>
      </c>
      <c r="O433" s="506">
        <v>1</v>
      </c>
      <c r="P433" s="506">
        <v>0</v>
      </c>
      <c r="Q433" s="506">
        <v>0</v>
      </c>
      <c r="R433" s="506">
        <v>0</v>
      </c>
      <c r="S433" s="506">
        <v>0</v>
      </c>
      <c r="T433" s="506">
        <v>0</v>
      </c>
      <c r="U433" s="506">
        <v>0</v>
      </c>
      <c r="V433" s="506">
        <v>0</v>
      </c>
      <c r="W433" s="506">
        <v>0</v>
      </c>
      <c r="X433" s="506">
        <v>0</v>
      </c>
      <c r="Y433" s="507">
        <v>17</v>
      </c>
      <c r="Z433" s="507">
        <v>21.7</v>
      </c>
      <c r="AA433" s="506">
        <v>0</v>
      </c>
      <c r="AB433" s="507">
        <v>0</v>
      </c>
      <c r="AC433" s="506">
        <v>0</v>
      </c>
      <c r="AD433" s="507">
        <v>0</v>
      </c>
      <c r="AE433" s="506">
        <v>0</v>
      </c>
      <c r="AF433" s="508">
        <v>0</v>
      </c>
    </row>
    <row r="434" spans="1:32" ht="15" customHeight="1" x14ac:dyDescent="0.2">
      <c r="A434" s="463" t="s">
        <v>127</v>
      </c>
      <c r="B434" s="506">
        <v>72</v>
      </c>
      <c r="C434" s="506">
        <v>1</v>
      </c>
      <c r="D434" s="506">
        <v>57</v>
      </c>
      <c r="E434" s="506">
        <v>10</v>
      </c>
      <c r="F434" s="506">
        <v>4</v>
      </c>
      <c r="G434" s="506">
        <v>0</v>
      </c>
      <c r="H434" s="506">
        <v>0</v>
      </c>
      <c r="I434" s="506" t="s">
        <v>20</v>
      </c>
      <c r="J434" s="463" t="s">
        <v>127</v>
      </c>
      <c r="K434" s="506">
        <v>2</v>
      </c>
      <c r="L434" s="506">
        <v>22</v>
      </c>
      <c r="M434" s="506">
        <v>26</v>
      </c>
      <c r="N434" s="506">
        <v>21</v>
      </c>
      <c r="O434" s="506">
        <v>1</v>
      </c>
      <c r="P434" s="506">
        <v>0</v>
      </c>
      <c r="Q434" s="506">
        <v>0</v>
      </c>
      <c r="R434" s="506">
        <v>0</v>
      </c>
      <c r="S434" s="506">
        <v>0</v>
      </c>
      <c r="T434" s="506">
        <v>0</v>
      </c>
      <c r="U434" s="506">
        <v>0</v>
      </c>
      <c r="V434" s="506">
        <v>0</v>
      </c>
      <c r="W434" s="506">
        <v>0</v>
      </c>
      <c r="X434" s="506">
        <v>0</v>
      </c>
      <c r="Y434" s="507">
        <v>17</v>
      </c>
      <c r="Z434" s="507">
        <v>21.7</v>
      </c>
      <c r="AA434" s="506">
        <v>0</v>
      </c>
      <c r="AB434" s="507">
        <v>0</v>
      </c>
      <c r="AC434" s="506">
        <v>0</v>
      </c>
      <c r="AD434" s="507">
        <v>0</v>
      </c>
      <c r="AE434" s="506">
        <v>0</v>
      </c>
      <c r="AF434" s="508">
        <v>0</v>
      </c>
    </row>
    <row r="435" spans="1:32" ht="15" customHeight="1" thickBot="1" x14ac:dyDescent="0.25">
      <c r="A435" s="463" t="s">
        <v>128</v>
      </c>
      <c r="B435" s="509">
        <v>73</v>
      </c>
      <c r="C435" s="509">
        <v>1</v>
      </c>
      <c r="D435" s="509">
        <v>57</v>
      </c>
      <c r="E435" s="509">
        <v>11</v>
      </c>
      <c r="F435" s="509">
        <v>4</v>
      </c>
      <c r="G435" s="509">
        <v>0</v>
      </c>
      <c r="H435" s="509">
        <v>0</v>
      </c>
      <c r="I435" s="509" t="s">
        <v>20</v>
      </c>
      <c r="J435" s="476" t="s">
        <v>128</v>
      </c>
      <c r="K435" s="509">
        <v>2</v>
      </c>
      <c r="L435" s="509">
        <v>22</v>
      </c>
      <c r="M435" s="509">
        <v>26</v>
      </c>
      <c r="N435" s="509">
        <v>22</v>
      </c>
      <c r="O435" s="509">
        <v>1</v>
      </c>
      <c r="P435" s="509">
        <v>0</v>
      </c>
      <c r="Q435" s="509">
        <v>0</v>
      </c>
      <c r="R435" s="509">
        <v>0</v>
      </c>
      <c r="S435" s="509">
        <v>0</v>
      </c>
      <c r="T435" s="509">
        <v>0</v>
      </c>
      <c r="U435" s="509">
        <v>0</v>
      </c>
      <c r="V435" s="509">
        <v>0</v>
      </c>
      <c r="W435" s="509">
        <v>0</v>
      </c>
      <c r="X435" s="509">
        <v>0</v>
      </c>
      <c r="Y435" s="510">
        <v>17.100000000000001</v>
      </c>
      <c r="Z435" s="510">
        <v>21.6</v>
      </c>
      <c r="AA435" s="509">
        <v>0</v>
      </c>
      <c r="AB435" s="510">
        <v>0</v>
      </c>
      <c r="AC435" s="509">
        <v>0</v>
      </c>
      <c r="AD435" s="510">
        <v>0</v>
      </c>
      <c r="AE435" s="509">
        <v>0</v>
      </c>
      <c r="AF435" s="511">
        <v>0</v>
      </c>
    </row>
    <row r="436" spans="1:32" ht="15" customHeight="1" x14ac:dyDescent="0.2">
      <c r="A436" s="463"/>
      <c r="AF436" s="512"/>
    </row>
    <row r="437" spans="1:32" ht="15" customHeight="1" x14ac:dyDescent="0.2">
      <c r="A437" s="463"/>
      <c r="AF437" s="512"/>
    </row>
    <row r="438" spans="1:32" ht="15" customHeight="1" x14ac:dyDescent="0.2">
      <c r="A438" s="513">
        <f>A331+1</f>
        <v>44779</v>
      </c>
      <c r="AF438" s="512"/>
    </row>
    <row r="439" spans="1:32" ht="15" customHeight="1" thickBot="1" x14ac:dyDescent="0.25">
      <c r="A439" s="463"/>
      <c r="AF439" s="512"/>
    </row>
    <row r="440" spans="1:32" ht="15" customHeight="1" x14ac:dyDescent="0.2">
      <c r="A440" s="464" t="s">
        <v>228</v>
      </c>
      <c r="B440" s="465" t="s">
        <v>386</v>
      </c>
      <c r="C440" s="465" t="s">
        <v>387</v>
      </c>
      <c r="D440" s="465" t="s">
        <v>387</v>
      </c>
      <c r="E440" s="465" t="s">
        <v>387</v>
      </c>
      <c r="F440" s="465" t="s">
        <v>387</v>
      </c>
      <c r="G440" s="465" t="s">
        <v>387</v>
      </c>
      <c r="H440" s="465" t="s">
        <v>387</v>
      </c>
      <c r="I440" s="465" t="s">
        <v>388</v>
      </c>
      <c r="J440" s="466" t="s">
        <v>389</v>
      </c>
      <c r="K440" s="465" t="s">
        <v>390</v>
      </c>
      <c r="L440" s="465" t="s">
        <v>390</v>
      </c>
      <c r="M440" s="465" t="s">
        <v>390</v>
      </c>
      <c r="N440" s="465" t="s">
        <v>390</v>
      </c>
      <c r="O440" s="465" t="s">
        <v>390</v>
      </c>
      <c r="P440" s="465" t="s">
        <v>390</v>
      </c>
      <c r="Q440" s="465" t="s">
        <v>390</v>
      </c>
      <c r="R440" s="465" t="s">
        <v>390</v>
      </c>
      <c r="S440" s="465" t="s">
        <v>390</v>
      </c>
      <c r="T440" s="465" t="s">
        <v>390</v>
      </c>
      <c r="U440" s="465" t="s">
        <v>390</v>
      </c>
      <c r="V440" s="465" t="s">
        <v>390</v>
      </c>
      <c r="W440" s="465" t="s">
        <v>390</v>
      </c>
      <c r="X440" s="465" t="s">
        <v>390</v>
      </c>
      <c r="Y440" s="467" t="s">
        <v>391</v>
      </c>
      <c r="Z440" s="467" t="s">
        <v>392</v>
      </c>
      <c r="AA440" s="465" t="s">
        <v>393</v>
      </c>
      <c r="AB440" s="467" t="s">
        <v>394</v>
      </c>
      <c r="AC440" s="468" t="s">
        <v>395</v>
      </c>
      <c r="AD440" s="469" t="s">
        <v>396</v>
      </c>
      <c r="AE440" s="468" t="s">
        <v>397</v>
      </c>
      <c r="AF440" s="470" t="s">
        <v>398</v>
      </c>
    </row>
    <row r="441" spans="1:32" ht="15" customHeight="1" x14ac:dyDescent="0.2">
      <c r="A441" s="463" t="s">
        <v>20</v>
      </c>
      <c r="B441" s="471" t="s">
        <v>20</v>
      </c>
      <c r="C441" s="471" t="s">
        <v>21</v>
      </c>
      <c r="D441" s="471" t="s">
        <v>22</v>
      </c>
      <c r="E441" s="471" t="s">
        <v>23</v>
      </c>
      <c r="F441" s="471" t="s">
        <v>24</v>
      </c>
      <c r="G441" s="471" t="s">
        <v>25</v>
      </c>
      <c r="H441" s="471" t="s">
        <v>26</v>
      </c>
      <c r="I441" s="471" t="s">
        <v>20</v>
      </c>
      <c r="J441" s="463" t="s">
        <v>399</v>
      </c>
      <c r="K441" s="471" t="s">
        <v>400</v>
      </c>
      <c r="L441" s="471" t="s">
        <v>401</v>
      </c>
      <c r="M441" s="471" t="s">
        <v>402</v>
      </c>
      <c r="N441" s="471" t="s">
        <v>403</v>
      </c>
      <c r="O441" s="471" t="s">
        <v>404</v>
      </c>
      <c r="P441" s="471" t="s">
        <v>405</v>
      </c>
      <c r="Q441" s="471" t="s">
        <v>406</v>
      </c>
      <c r="R441" s="471" t="s">
        <v>407</v>
      </c>
      <c r="S441" s="471" t="s">
        <v>408</v>
      </c>
      <c r="T441" s="471" t="s">
        <v>409</v>
      </c>
      <c r="U441" s="471" t="s">
        <v>410</v>
      </c>
      <c r="V441" s="471" t="s">
        <v>411</v>
      </c>
      <c r="W441" s="471" t="s">
        <v>412</v>
      </c>
      <c r="X441" s="471" t="s">
        <v>413</v>
      </c>
      <c r="Y441" s="472" t="s">
        <v>20</v>
      </c>
      <c r="Z441" s="472" t="s">
        <v>414</v>
      </c>
      <c r="AA441" s="471" t="s">
        <v>410</v>
      </c>
      <c r="AB441" s="471" t="s">
        <v>410</v>
      </c>
      <c r="AC441" s="473" t="s">
        <v>419</v>
      </c>
      <c r="AD441" s="473" t="s">
        <v>419</v>
      </c>
      <c r="AE441" s="473" t="s">
        <v>420</v>
      </c>
      <c r="AF441" s="474" t="s">
        <v>420</v>
      </c>
    </row>
    <row r="442" spans="1:32" ht="15" customHeight="1" thickBot="1" x14ac:dyDescent="0.25">
      <c r="A442" s="463" t="s">
        <v>20</v>
      </c>
      <c r="B442" s="471" t="s">
        <v>20</v>
      </c>
      <c r="C442" s="475" t="s">
        <v>20</v>
      </c>
      <c r="D442" s="475" t="s">
        <v>20</v>
      </c>
      <c r="E442" s="475" t="s">
        <v>20</v>
      </c>
      <c r="F442" s="475" t="s">
        <v>20</v>
      </c>
      <c r="G442" s="475" t="s">
        <v>20</v>
      </c>
      <c r="H442" s="475" t="s">
        <v>20</v>
      </c>
      <c r="I442" s="475" t="s">
        <v>20</v>
      </c>
      <c r="J442" s="476" t="s">
        <v>20</v>
      </c>
      <c r="K442" s="471" t="s">
        <v>401</v>
      </c>
      <c r="L442" s="471" t="s">
        <v>402</v>
      </c>
      <c r="M442" s="471" t="s">
        <v>403</v>
      </c>
      <c r="N442" s="471" t="s">
        <v>404</v>
      </c>
      <c r="O442" s="471" t="s">
        <v>405</v>
      </c>
      <c r="P442" s="471" t="s">
        <v>406</v>
      </c>
      <c r="Q442" s="471" t="s">
        <v>407</v>
      </c>
      <c r="R442" s="471" t="s">
        <v>408</v>
      </c>
      <c r="S442" s="471" t="s">
        <v>409</v>
      </c>
      <c r="T442" s="471" t="s">
        <v>410</v>
      </c>
      <c r="U442" s="471" t="s">
        <v>411</v>
      </c>
      <c r="V442" s="471" t="s">
        <v>412</v>
      </c>
      <c r="W442" s="471" t="s">
        <v>413</v>
      </c>
      <c r="X442" s="471" t="s">
        <v>415</v>
      </c>
      <c r="Y442" s="472" t="s">
        <v>20</v>
      </c>
      <c r="Z442" s="472" t="s">
        <v>20</v>
      </c>
      <c r="AA442" s="471" t="s">
        <v>20</v>
      </c>
      <c r="AB442" s="472" t="s">
        <v>20</v>
      </c>
      <c r="AC442" s="473" t="s">
        <v>27</v>
      </c>
      <c r="AD442" s="477" t="s">
        <v>27</v>
      </c>
      <c r="AE442" s="473" t="s">
        <v>28</v>
      </c>
      <c r="AF442" s="478" t="s">
        <v>28</v>
      </c>
    </row>
    <row r="443" spans="1:32" ht="15" customHeight="1" thickBot="1" x14ac:dyDescent="0.25">
      <c r="A443" s="463" t="s">
        <v>29</v>
      </c>
      <c r="B443" s="480">
        <v>0</v>
      </c>
      <c r="C443" s="481">
        <v>0</v>
      </c>
      <c r="D443" s="482">
        <v>0</v>
      </c>
      <c r="E443" s="482">
        <v>0</v>
      </c>
      <c r="F443" s="482">
        <v>0</v>
      </c>
      <c r="G443" s="482">
        <v>0</v>
      </c>
      <c r="H443" s="482">
        <v>0</v>
      </c>
      <c r="I443" s="482" t="s">
        <v>20</v>
      </c>
      <c r="J443" s="483" t="s">
        <v>29</v>
      </c>
      <c r="K443" s="484">
        <v>0</v>
      </c>
      <c r="L443" s="485">
        <v>0</v>
      </c>
      <c r="M443" s="485">
        <v>0</v>
      </c>
      <c r="N443" s="485">
        <v>0</v>
      </c>
      <c r="O443" s="485">
        <v>0</v>
      </c>
      <c r="P443" s="485">
        <v>0</v>
      </c>
      <c r="Q443" s="485">
        <v>0</v>
      </c>
      <c r="R443" s="485">
        <v>0</v>
      </c>
      <c r="S443" s="485">
        <v>0</v>
      </c>
      <c r="T443" s="485">
        <v>0</v>
      </c>
      <c r="U443" s="485">
        <v>0</v>
      </c>
      <c r="V443" s="485">
        <v>0</v>
      </c>
      <c r="W443" s="485">
        <v>0</v>
      </c>
      <c r="X443" s="485">
        <v>0</v>
      </c>
      <c r="Y443" s="486" t="s">
        <v>418</v>
      </c>
      <c r="Z443" s="486" t="s">
        <v>418</v>
      </c>
      <c r="AA443" s="485">
        <v>0</v>
      </c>
      <c r="AB443" s="486">
        <v>0</v>
      </c>
      <c r="AC443" s="485">
        <v>0</v>
      </c>
      <c r="AD443" s="486">
        <v>0</v>
      </c>
      <c r="AE443" s="485">
        <v>0</v>
      </c>
      <c r="AF443" s="487">
        <v>0</v>
      </c>
    </row>
    <row r="444" spans="1:32" ht="15" customHeight="1" x14ac:dyDescent="0.2">
      <c r="A444" s="463" t="s">
        <v>30</v>
      </c>
      <c r="B444" s="488">
        <v>0</v>
      </c>
      <c r="C444" s="482">
        <v>0</v>
      </c>
      <c r="D444" s="482">
        <v>0</v>
      </c>
      <c r="E444" s="482">
        <v>0</v>
      </c>
      <c r="F444" s="482">
        <v>0</v>
      </c>
      <c r="G444" s="482">
        <v>0</v>
      </c>
      <c r="H444" s="482">
        <v>0</v>
      </c>
      <c r="I444" s="482" t="s">
        <v>20</v>
      </c>
      <c r="J444" s="479" t="s">
        <v>30</v>
      </c>
      <c r="K444" s="489">
        <v>0</v>
      </c>
      <c r="L444" s="482">
        <v>0</v>
      </c>
      <c r="M444" s="482">
        <v>0</v>
      </c>
      <c r="N444" s="482">
        <v>0</v>
      </c>
      <c r="O444" s="482">
        <v>0</v>
      </c>
      <c r="P444" s="482">
        <v>0</v>
      </c>
      <c r="Q444" s="482">
        <v>0</v>
      </c>
      <c r="R444" s="482">
        <v>0</v>
      </c>
      <c r="S444" s="482">
        <v>0</v>
      </c>
      <c r="T444" s="482">
        <v>0</v>
      </c>
      <c r="U444" s="482">
        <v>0</v>
      </c>
      <c r="V444" s="482">
        <v>0</v>
      </c>
      <c r="W444" s="482">
        <v>0</v>
      </c>
      <c r="X444" s="482">
        <v>0</v>
      </c>
      <c r="Y444" s="490" t="s">
        <v>418</v>
      </c>
      <c r="Z444" s="490" t="s">
        <v>418</v>
      </c>
      <c r="AA444" s="482">
        <v>0</v>
      </c>
      <c r="AB444" s="490">
        <v>0</v>
      </c>
      <c r="AC444" s="482">
        <v>0</v>
      </c>
      <c r="AD444" s="490">
        <v>0</v>
      </c>
      <c r="AE444" s="482">
        <v>0</v>
      </c>
      <c r="AF444" s="491">
        <v>0</v>
      </c>
    </row>
    <row r="445" spans="1:32" ht="15" customHeight="1" x14ac:dyDescent="0.2">
      <c r="A445" s="463" t="s">
        <v>32</v>
      </c>
      <c r="B445" s="482">
        <v>0</v>
      </c>
      <c r="C445" s="482">
        <v>0</v>
      </c>
      <c r="D445" s="482">
        <v>0</v>
      </c>
      <c r="E445" s="482">
        <v>0</v>
      </c>
      <c r="F445" s="482">
        <v>0</v>
      </c>
      <c r="G445" s="482">
        <v>0</v>
      </c>
      <c r="H445" s="482">
        <v>0</v>
      </c>
      <c r="I445" s="482" t="s">
        <v>20</v>
      </c>
      <c r="J445" s="479" t="s">
        <v>32</v>
      </c>
      <c r="K445" s="489">
        <v>0</v>
      </c>
      <c r="L445" s="482">
        <v>0</v>
      </c>
      <c r="M445" s="482">
        <v>0</v>
      </c>
      <c r="N445" s="482">
        <v>0</v>
      </c>
      <c r="O445" s="482">
        <v>0</v>
      </c>
      <c r="P445" s="482">
        <v>0</v>
      </c>
      <c r="Q445" s="482">
        <v>0</v>
      </c>
      <c r="R445" s="482">
        <v>0</v>
      </c>
      <c r="S445" s="482">
        <v>0</v>
      </c>
      <c r="T445" s="482">
        <v>0</v>
      </c>
      <c r="U445" s="482">
        <v>0</v>
      </c>
      <c r="V445" s="482">
        <v>0</v>
      </c>
      <c r="W445" s="482">
        <v>0</v>
      </c>
      <c r="X445" s="482">
        <v>0</v>
      </c>
      <c r="Y445" s="490" t="s">
        <v>418</v>
      </c>
      <c r="Z445" s="490" t="s">
        <v>418</v>
      </c>
      <c r="AA445" s="482">
        <v>0</v>
      </c>
      <c r="AB445" s="490">
        <v>0</v>
      </c>
      <c r="AC445" s="482">
        <v>0</v>
      </c>
      <c r="AD445" s="490">
        <v>0</v>
      </c>
      <c r="AE445" s="482">
        <v>0</v>
      </c>
      <c r="AF445" s="491">
        <v>0</v>
      </c>
    </row>
    <row r="446" spans="1:32" ht="15" customHeight="1" x14ac:dyDescent="0.2">
      <c r="A446" s="463" t="s">
        <v>34</v>
      </c>
      <c r="B446" s="482">
        <v>0</v>
      </c>
      <c r="C446" s="482">
        <v>0</v>
      </c>
      <c r="D446" s="482">
        <v>0</v>
      </c>
      <c r="E446" s="482">
        <v>0</v>
      </c>
      <c r="F446" s="482">
        <v>0</v>
      </c>
      <c r="G446" s="482">
        <v>0</v>
      </c>
      <c r="H446" s="482">
        <v>0</v>
      </c>
      <c r="I446" s="482" t="s">
        <v>20</v>
      </c>
      <c r="J446" s="479" t="s">
        <v>34</v>
      </c>
      <c r="K446" s="489">
        <v>0</v>
      </c>
      <c r="L446" s="482">
        <v>0</v>
      </c>
      <c r="M446" s="482">
        <v>0</v>
      </c>
      <c r="N446" s="482">
        <v>0</v>
      </c>
      <c r="O446" s="482">
        <v>0</v>
      </c>
      <c r="P446" s="482">
        <v>0</v>
      </c>
      <c r="Q446" s="482">
        <v>0</v>
      </c>
      <c r="R446" s="482">
        <v>0</v>
      </c>
      <c r="S446" s="482">
        <v>0</v>
      </c>
      <c r="T446" s="482">
        <v>0</v>
      </c>
      <c r="U446" s="482">
        <v>0</v>
      </c>
      <c r="V446" s="482">
        <v>0</v>
      </c>
      <c r="W446" s="482">
        <v>0</v>
      </c>
      <c r="X446" s="482">
        <v>0</v>
      </c>
      <c r="Y446" s="490" t="s">
        <v>418</v>
      </c>
      <c r="Z446" s="490" t="s">
        <v>418</v>
      </c>
      <c r="AA446" s="482">
        <v>0</v>
      </c>
      <c r="AB446" s="490">
        <v>0</v>
      </c>
      <c r="AC446" s="482">
        <v>0</v>
      </c>
      <c r="AD446" s="490">
        <v>0</v>
      </c>
      <c r="AE446" s="482">
        <v>0</v>
      </c>
      <c r="AF446" s="491">
        <v>0</v>
      </c>
    </row>
    <row r="447" spans="1:32" ht="15" customHeight="1" x14ac:dyDescent="0.2">
      <c r="A447" s="463" t="s">
        <v>31</v>
      </c>
      <c r="B447" s="482">
        <v>0</v>
      </c>
      <c r="C447" s="482">
        <v>0</v>
      </c>
      <c r="D447" s="482">
        <v>0</v>
      </c>
      <c r="E447" s="482">
        <v>0</v>
      </c>
      <c r="F447" s="482">
        <v>0</v>
      </c>
      <c r="G447" s="482">
        <v>0</v>
      </c>
      <c r="H447" s="482">
        <v>0</v>
      </c>
      <c r="I447" s="482" t="s">
        <v>20</v>
      </c>
      <c r="J447" s="479" t="s">
        <v>31</v>
      </c>
      <c r="K447" s="489">
        <v>0</v>
      </c>
      <c r="L447" s="482">
        <v>0</v>
      </c>
      <c r="M447" s="482">
        <v>0</v>
      </c>
      <c r="N447" s="482">
        <v>0</v>
      </c>
      <c r="O447" s="482">
        <v>0</v>
      </c>
      <c r="P447" s="482">
        <v>0</v>
      </c>
      <c r="Q447" s="482">
        <v>0</v>
      </c>
      <c r="R447" s="482">
        <v>0</v>
      </c>
      <c r="S447" s="482">
        <v>0</v>
      </c>
      <c r="T447" s="482">
        <v>0</v>
      </c>
      <c r="U447" s="482">
        <v>0</v>
      </c>
      <c r="V447" s="482">
        <v>0</v>
      </c>
      <c r="W447" s="482">
        <v>0</v>
      </c>
      <c r="X447" s="482">
        <v>0</v>
      </c>
      <c r="Y447" s="490" t="s">
        <v>418</v>
      </c>
      <c r="Z447" s="490" t="s">
        <v>418</v>
      </c>
      <c r="AA447" s="482">
        <v>0</v>
      </c>
      <c r="AB447" s="490">
        <v>0</v>
      </c>
      <c r="AC447" s="482">
        <v>0</v>
      </c>
      <c r="AD447" s="490">
        <v>0</v>
      </c>
      <c r="AE447" s="482">
        <v>0</v>
      </c>
      <c r="AF447" s="491">
        <v>0</v>
      </c>
    </row>
    <row r="448" spans="1:32" ht="15" customHeight="1" x14ac:dyDescent="0.2">
      <c r="A448" s="463" t="s">
        <v>37</v>
      </c>
      <c r="B448" s="482">
        <v>0</v>
      </c>
      <c r="C448" s="482">
        <v>0</v>
      </c>
      <c r="D448" s="482">
        <v>0</v>
      </c>
      <c r="E448" s="482">
        <v>0</v>
      </c>
      <c r="F448" s="482">
        <v>0</v>
      </c>
      <c r="G448" s="482">
        <v>0</v>
      </c>
      <c r="H448" s="482">
        <v>0</v>
      </c>
      <c r="I448" s="482" t="s">
        <v>20</v>
      </c>
      <c r="J448" s="479" t="s">
        <v>37</v>
      </c>
      <c r="K448" s="489">
        <v>0</v>
      </c>
      <c r="L448" s="482">
        <v>0</v>
      </c>
      <c r="M448" s="482">
        <v>0</v>
      </c>
      <c r="N448" s="482">
        <v>0</v>
      </c>
      <c r="O448" s="482">
        <v>0</v>
      </c>
      <c r="P448" s="482">
        <v>0</v>
      </c>
      <c r="Q448" s="482">
        <v>0</v>
      </c>
      <c r="R448" s="482">
        <v>0</v>
      </c>
      <c r="S448" s="482">
        <v>0</v>
      </c>
      <c r="T448" s="482">
        <v>0</v>
      </c>
      <c r="U448" s="482">
        <v>0</v>
      </c>
      <c r="V448" s="482">
        <v>0</v>
      </c>
      <c r="W448" s="482">
        <v>0</v>
      </c>
      <c r="X448" s="482">
        <v>0</v>
      </c>
      <c r="Y448" s="490" t="s">
        <v>418</v>
      </c>
      <c r="Z448" s="490" t="s">
        <v>418</v>
      </c>
      <c r="AA448" s="482">
        <v>0</v>
      </c>
      <c r="AB448" s="490">
        <v>0</v>
      </c>
      <c r="AC448" s="482">
        <v>0</v>
      </c>
      <c r="AD448" s="490">
        <v>0</v>
      </c>
      <c r="AE448" s="482">
        <v>0</v>
      </c>
      <c r="AF448" s="491">
        <v>0</v>
      </c>
    </row>
    <row r="449" spans="1:32" ht="15" customHeight="1" x14ac:dyDescent="0.2">
      <c r="A449" s="463" t="s">
        <v>39</v>
      </c>
      <c r="B449" s="482">
        <v>0</v>
      </c>
      <c r="C449" s="482">
        <v>0</v>
      </c>
      <c r="D449" s="482">
        <v>0</v>
      </c>
      <c r="E449" s="482">
        <v>0</v>
      </c>
      <c r="F449" s="482">
        <v>0</v>
      </c>
      <c r="G449" s="482">
        <v>0</v>
      </c>
      <c r="H449" s="482">
        <v>0</v>
      </c>
      <c r="I449" s="482" t="s">
        <v>20</v>
      </c>
      <c r="J449" s="479" t="s">
        <v>39</v>
      </c>
      <c r="K449" s="489">
        <v>0</v>
      </c>
      <c r="L449" s="482">
        <v>0</v>
      </c>
      <c r="M449" s="482">
        <v>0</v>
      </c>
      <c r="N449" s="482">
        <v>0</v>
      </c>
      <c r="O449" s="482">
        <v>0</v>
      </c>
      <c r="P449" s="482">
        <v>0</v>
      </c>
      <c r="Q449" s="482">
        <v>0</v>
      </c>
      <c r="R449" s="482">
        <v>0</v>
      </c>
      <c r="S449" s="482">
        <v>0</v>
      </c>
      <c r="T449" s="482">
        <v>0</v>
      </c>
      <c r="U449" s="482">
        <v>0</v>
      </c>
      <c r="V449" s="482">
        <v>0</v>
      </c>
      <c r="W449" s="482">
        <v>0</v>
      </c>
      <c r="X449" s="482">
        <v>0</v>
      </c>
      <c r="Y449" s="490" t="s">
        <v>418</v>
      </c>
      <c r="Z449" s="490" t="s">
        <v>418</v>
      </c>
      <c r="AA449" s="482">
        <v>0</v>
      </c>
      <c r="AB449" s="490">
        <v>0</v>
      </c>
      <c r="AC449" s="482">
        <v>0</v>
      </c>
      <c r="AD449" s="490">
        <v>0</v>
      </c>
      <c r="AE449" s="482">
        <v>0</v>
      </c>
      <c r="AF449" s="491">
        <v>0</v>
      </c>
    </row>
    <row r="450" spans="1:32" ht="15" customHeight="1" x14ac:dyDescent="0.2">
      <c r="A450" s="463" t="s">
        <v>41</v>
      </c>
      <c r="B450" s="482">
        <v>0</v>
      </c>
      <c r="C450" s="482">
        <v>0</v>
      </c>
      <c r="D450" s="482">
        <v>0</v>
      </c>
      <c r="E450" s="482">
        <v>0</v>
      </c>
      <c r="F450" s="482">
        <v>0</v>
      </c>
      <c r="G450" s="482">
        <v>0</v>
      </c>
      <c r="H450" s="482">
        <v>0</v>
      </c>
      <c r="I450" s="482" t="s">
        <v>20</v>
      </c>
      <c r="J450" s="479" t="s">
        <v>41</v>
      </c>
      <c r="K450" s="489">
        <v>0</v>
      </c>
      <c r="L450" s="482">
        <v>0</v>
      </c>
      <c r="M450" s="482">
        <v>0</v>
      </c>
      <c r="N450" s="482">
        <v>0</v>
      </c>
      <c r="O450" s="482">
        <v>0</v>
      </c>
      <c r="P450" s="482">
        <v>0</v>
      </c>
      <c r="Q450" s="482">
        <v>0</v>
      </c>
      <c r="R450" s="482">
        <v>0</v>
      </c>
      <c r="S450" s="482">
        <v>0</v>
      </c>
      <c r="T450" s="482">
        <v>0</v>
      </c>
      <c r="U450" s="482">
        <v>0</v>
      </c>
      <c r="V450" s="482">
        <v>0</v>
      </c>
      <c r="W450" s="482">
        <v>0</v>
      </c>
      <c r="X450" s="482">
        <v>0</v>
      </c>
      <c r="Y450" s="490" t="s">
        <v>418</v>
      </c>
      <c r="Z450" s="490" t="s">
        <v>418</v>
      </c>
      <c r="AA450" s="482">
        <v>0</v>
      </c>
      <c r="AB450" s="490">
        <v>0</v>
      </c>
      <c r="AC450" s="482">
        <v>0</v>
      </c>
      <c r="AD450" s="490">
        <v>0</v>
      </c>
      <c r="AE450" s="482">
        <v>0</v>
      </c>
      <c r="AF450" s="491">
        <v>0</v>
      </c>
    </row>
    <row r="451" spans="1:32" ht="15" customHeight="1" x14ac:dyDescent="0.2">
      <c r="A451" s="463" t="s">
        <v>33</v>
      </c>
      <c r="B451" s="482">
        <v>0</v>
      </c>
      <c r="C451" s="482">
        <v>0</v>
      </c>
      <c r="D451" s="482">
        <v>0</v>
      </c>
      <c r="E451" s="482">
        <v>0</v>
      </c>
      <c r="F451" s="482">
        <v>0</v>
      </c>
      <c r="G451" s="482">
        <v>0</v>
      </c>
      <c r="H451" s="482">
        <v>0</v>
      </c>
      <c r="I451" s="482" t="s">
        <v>20</v>
      </c>
      <c r="J451" s="479" t="s">
        <v>33</v>
      </c>
      <c r="K451" s="489">
        <v>0</v>
      </c>
      <c r="L451" s="482">
        <v>0</v>
      </c>
      <c r="M451" s="482">
        <v>0</v>
      </c>
      <c r="N451" s="482">
        <v>0</v>
      </c>
      <c r="O451" s="482">
        <v>0</v>
      </c>
      <c r="P451" s="482">
        <v>0</v>
      </c>
      <c r="Q451" s="482">
        <v>0</v>
      </c>
      <c r="R451" s="482">
        <v>0</v>
      </c>
      <c r="S451" s="482">
        <v>0</v>
      </c>
      <c r="T451" s="482">
        <v>0</v>
      </c>
      <c r="U451" s="482">
        <v>0</v>
      </c>
      <c r="V451" s="482">
        <v>0</v>
      </c>
      <c r="W451" s="482">
        <v>0</v>
      </c>
      <c r="X451" s="482">
        <v>0</v>
      </c>
      <c r="Y451" s="490" t="s">
        <v>418</v>
      </c>
      <c r="Z451" s="490" t="s">
        <v>418</v>
      </c>
      <c r="AA451" s="482">
        <v>0</v>
      </c>
      <c r="AB451" s="490">
        <v>0</v>
      </c>
      <c r="AC451" s="482">
        <v>0</v>
      </c>
      <c r="AD451" s="490">
        <v>0</v>
      </c>
      <c r="AE451" s="482">
        <v>0</v>
      </c>
      <c r="AF451" s="491">
        <v>0</v>
      </c>
    </row>
    <row r="452" spans="1:32" ht="15" customHeight="1" x14ac:dyDescent="0.2">
      <c r="A452" s="463" t="s">
        <v>44</v>
      </c>
      <c r="B452" s="482">
        <v>0</v>
      </c>
      <c r="C452" s="482">
        <v>0</v>
      </c>
      <c r="D452" s="482">
        <v>0</v>
      </c>
      <c r="E452" s="482">
        <v>0</v>
      </c>
      <c r="F452" s="482">
        <v>0</v>
      </c>
      <c r="G452" s="482">
        <v>0</v>
      </c>
      <c r="H452" s="482">
        <v>0</v>
      </c>
      <c r="I452" s="482" t="s">
        <v>20</v>
      </c>
      <c r="J452" s="479" t="s">
        <v>44</v>
      </c>
      <c r="K452" s="489">
        <v>0</v>
      </c>
      <c r="L452" s="482">
        <v>0</v>
      </c>
      <c r="M452" s="482">
        <v>0</v>
      </c>
      <c r="N452" s="482">
        <v>0</v>
      </c>
      <c r="O452" s="482">
        <v>0</v>
      </c>
      <c r="P452" s="482">
        <v>0</v>
      </c>
      <c r="Q452" s="482">
        <v>0</v>
      </c>
      <c r="R452" s="482">
        <v>0</v>
      </c>
      <c r="S452" s="482">
        <v>0</v>
      </c>
      <c r="T452" s="482">
        <v>0</v>
      </c>
      <c r="U452" s="482">
        <v>0</v>
      </c>
      <c r="V452" s="482">
        <v>0</v>
      </c>
      <c r="W452" s="482">
        <v>0</v>
      </c>
      <c r="X452" s="482">
        <v>0</v>
      </c>
      <c r="Y452" s="490" t="s">
        <v>418</v>
      </c>
      <c r="Z452" s="490" t="s">
        <v>418</v>
      </c>
      <c r="AA452" s="482">
        <v>0</v>
      </c>
      <c r="AB452" s="490">
        <v>0</v>
      </c>
      <c r="AC452" s="482">
        <v>0</v>
      </c>
      <c r="AD452" s="490">
        <v>0</v>
      </c>
      <c r="AE452" s="482">
        <v>0</v>
      </c>
      <c r="AF452" s="491">
        <v>0</v>
      </c>
    </row>
    <row r="453" spans="1:32" ht="15" customHeight="1" x14ac:dyDescent="0.2">
      <c r="A453" s="463" t="s">
        <v>46</v>
      </c>
      <c r="B453" s="482">
        <v>0</v>
      </c>
      <c r="C453" s="482">
        <v>0</v>
      </c>
      <c r="D453" s="482">
        <v>0</v>
      </c>
      <c r="E453" s="482">
        <v>0</v>
      </c>
      <c r="F453" s="482">
        <v>0</v>
      </c>
      <c r="G453" s="482">
        <v>0</v>
      </c>
      <c r="H453" s="482">
        <v>0</v>
      </c>
      <c r="I453" s="482" t="s">
        <v>20</v>
      </c>
      <c r="J453" s="479" t="s">
        <v>46</v>
      </c>
      <c r="K453" s="489">
        <v>0</v>
      </c>
      <c r="L453" s="482">
        <v>0</v>
      </c>
      <c r="M453" s="482">
        <v>0</v>
      </c>
      <c r="N453" s="482">
        <v>0</v>
      </c>
      <c r="O453" s="482">
        <v>0</v>
      </c>
      <c r="P453" s="482">
        <v>0</v>
      </c>
      <c r="Q453" s="482">
        <v>0</v>
      </c>
      <c r="R453" s="482">
        <v>0</v>
      </c>
      <c r="S453" s="482">
        <v>0</v>
      </c>
      <c r="T453" s="482">
        <v>0</v>
      </c>
      <c r="U453" s="482">
        <v>0</v>
      </c>
      <c r="V453" s="482">
        <v>0</v>
      </c>
      <c r="W453" s="482">
        <v>0</v>
      </c>
      <c r="X453" s="482">
        <v>0</v>
      </c>
      <c r="Y453" s="490" t="s">
        <v>418</v>
      </c>
      <c r="Z453" s="490" t="s">
        <v>418</v>
      </c>
      <c r="AA453" s="482">
        <v>0</v>
      </c>
      <c r="AB453" s="490">
        <v>0</v>
      </c>
      <c r="AC453" s="482">
        <v>0</v>
      </c>
      <c r="AD453" s="490">
        <v>0</v>
      </c>
      <c r="AE453" s="482">
        <v>0</v>
      </c>
      <c r="AF453" s="491">
        <v>0</v>
      </c>
    </row>
    <row r="454" spans="1:32" ht="15" customHeight="1" x14ac:dyDescent="0.2">
      <c r="A454" s="463" t="s">
        <v>48</v>
      </c>
      <c r="B454" s="482">
        <v>0</v>
      </c>
      <c r="C454" s="482">
        <v>0</v>
      </c>
      <c r="D454" s="482">
        <v>0</v>
      </c>
      <c r="E454" s="482">
        <v>0</v>
      </c>
      <c r="F454" s="482">
        <v>0</v>
      </c>
      <c r="G454" s="482">
        <v>0</v>
      </c>
      <c r="H454" s="482">
        <v>0</v>
      </c>
      <c r="I454" s="482" t="s">
        <v>20</v>
      </c>
      <c r="J454" s="479" t="s">
        <v>48</v>
      </c>
      <c r="K454" s="489">
        <v>0</v>
      </c>
      <c r="L454" s="482">
        <v>0</v>
      </c>
      <c r="M454" s="482">
        <v>0</v>
      </c>
      <c r="N454" s="482">
        <v>0</v>
      </c>
      <c r="O454" s="482">
        <v>0</v>
      </c>
      <c r="P454" s="482">
        <v>0</v>
      </c>
      <c r="Q454" s="482">
        <v>0</v>
      </c>
      <c r="R454" s="482">
        <v>0</v>
      </c>
      <c r="S454" s="482">
        <v>0</v>
      </c>
      <c r="T454" s="482">
        <v>0</v>
      </c>
      <c r="U454" s="482">
        <v>0</v>
      </c>
      <c r="V454" s="482">
        <v>0</v>
      </c>
      <c r="W454" s="482">
        <v>0</v>
      </c>
      <c r="X454" s="482">
        <v>0</v>
      </c>
      <c r="Y454" s="490" t="s">
        <v>418</v>
      </c>
      <c r="Z454" s="490" t="s">
        <v>418</v>
      </c>
      <c r="AA454" s="482">
        <v>0</v>
      </c>
      <c r="AB454" s="490">
        <v>0</v>
      </c>
      <c r="AC454" s="482">
        <v>0</v>
      </c>
      <c r="AD454" s="490">
        <v>0</v>
      </c>
      <c r="AE454" s="482">
        <v>0</v>
      </c>
      <c r="AF454" s="491">
        <v>0</v>
      </c>
    </row>
    <row r="455" spans="1:32" ht="15" customHeight="1" x14ac:dyDescent="0.2">
      <c r="A455" s="463" t="s">
        <v>35</v>
      </c>
      <c r="B455" s="482">
        <v>0</v>
      </c>
      <c r="C455" s="482">
        <v>0</v>
      </c>
      <c r="D455" s="482">
        <v>0</v>
      </c>
      <c r="E455" s="482">
        <v>0</v>
      </c>
      <c r="F455" s="482">
        <v>0</v>
      </c>
      <c r="G455" s="482">
        <v>0</v>
      </c>
      <c r="H455" s="482">
        <v>0</v>
      </c>
      <c r="I455" s="482" t="s">
        <v>20</v>
      </c>
      <c r="J455" s="479" t="s">
        <v>35</v>
      </c>
      <c r="K455" s="489">
        <v>0</v>
      </c>
      <c r="L455" s="482">
        <v>0</v>
      </c>
      <c r="M455" s="482">
        <v>0</v>
      </c>
      <c r="N455" s="482">
        <v>0</v>
      </c>
      <c r="O455" s="482">
        <v>0</v>
      </c>
      <c r="P455" s="482">
        <v>0</v>
      </c>
      <c r="Q455" s="482">
        <v>0</v>
      </c>
      <c r="R455" s="482">
        <v>0</v>
      </c>
      <c r="S455" s="482">
        <v>0</v>
      </c>
      <c r="T455" s="482">
        <v>0</v>
      </c>
      <c r="U455" s="482">
        <v>0</v>
      </c>
      <c r="V455" s="482">
        <v>0</v>
      </c>
      <c r="W455" s="482">
        <v>0</v>
      </c>
      <c r="X455" s="482">
        <v>0</v>
      </c>
      <c r="Y455" s="490" t="s">
        <v>418</v>
      </c>
      <c r="Z455" s="490" t="s">
        <v>418</v>
      </c>
      <c r="AA455" s="482">
        <v>0</v>
      </c>
      <c r="AB455" s="490">
        <v>0</v>
      </c>
      <c r="AC455" s="482">
        <v>0</v>
      </c>
      <c r="AD455" s="490">
        <v>0</v>
      </c>
      <c r="AE455" s="482">
        <v>0</v>
      </c>
      <c r="AF455" s="491">
        <v>0</v>
      </c>
    </row>
    <row r="456" spans="1:32" ht="15" customHeight="1" x14ac:dyDescent="0.2">
      <c r="A456" s="463" t="s">
        <v>51</v>
      </c>
      <c r="B456" s="482">
        <v>0</v>
      </c>
      <c r="C456" s="482">
        <v>0</v>
      </c>
      <c r="D456" s="482">
        <v>0</v>
      </c>
      <c r="E456" s="482">
        <v>0</v>
      </c>
      <c r="F456" s="482">
        <v>0</v>
      </c>
      <c r="G456" s="482">
        <v>0</v>
      </c>
      <c r="H456" s="482">
        <v>0</v>
      </c>
      <c r="I456" s="482" t="s">
        <v>20</v>
      </c>
      <c r="J456" s="479" t="s">
        <v>51</v>
      </c>
      <c r="K456" s="489">
        <v>0</v>
      </c>
      <c r="L456" s="482">
        <v>0</v>
      </c>
      <c r="M456" s="482">
        <v>0</v>
      </c>
      <c r="N456" s="482">
        <v>0</v>
      </c>
      <c r="O456" s="482">
        <v>0</v>
      </c>
      <c r="P456" s="482">
        <v>0</v>
      </c>
      <c r="Q456" s="482">
        <v>0</v>
      </c>
      <c r="R456" s="482">
        <v>0</v>
      </c>
      <c r="S456" s="482">
        <v>0</v>
      </c>
      <c r="T456" s="482">
        <v>0</v>
      </c>
      <c r="U456" s="482">
        <v>0</v>
      </c>
      <c r="V456" s="482">
        <v>0</v>
      </c>
      <c r="W456" s="482">
        <v>0</v>
      </c>
      <c r="X456" s="482">
        <v>0</v>
      </c>
      <c r="Y456" s="490" t="s">
        <v>418</v>
      </c>
      <c r="Z456" s="490" t="s">
        <v>418</v>
      </c>
      <c r="AA456" s="482">
        <v>0</v>
      </c>
      <c r="AB456" s="490">
        <v>0</v>
      </c>
      <c r="AC456" s="482">
        <v>0</v>
      </c>
      <c r="AD456" s="490">
        <v>0</v>
      </c>
      <c r="AE456" s="482">
        <v>0</v>
      </c>
      <c r="AF456" s="491">
        <v>0</v>
      </c>
    </row>
    <row r="457" spans="1:32" ht="15" customHeight="1" x14ac:dyDescent="0.2">
      <c r="A457" s="463" t="s">
        <v>53</v>
      </c>
      <c r="B457" s="482">
        <v>0</v>
      </c>
      <c r="C457" s="482">
        <v>0</v>
      </c>
      <c r="D457" s="482">
        <v>0</v>
      </c>
      <c r="E457" s="482">
        <v>0</v>
      </c>
      <c r="F457" s="482">
        <v>0</v>
      </c>
      <c r="G457" s="482">
        <v>0</v>
      </c>
      <c r="H457" s="482">
        <v>0</v>
      </c>
      <c r="I457" s="482" t="s">
        <v>20</v>
      </c>
      <c r="J457" s="479" t="s">
        <v>53</v>
      </c>
      <c r="K457" s="489">
        <v>0</v>
      </c>
      <c r="L457" s="482">
        <v>0</v>
      </c>
      <c r="M457" s="482">
        <v>0</v>
      </c>
      <c r="N457" s="482">
        <v>0</v>
      </c>
      <c r="O457" s="482">
        <v>0</v>
      </c>
      <c r="P457" s="482">
        <v>0</v>
      </c>
      <c r="Q457" s="482">
        <v>0</v>
      </c>
      <c r="R457" s="482">
        <v>0</v>
      </c>
      <c r="S457" s="482">
        <v>0</v>
      </c>
      <c r="T457" s="482">
        <v>0</v>
      </c>
      <c r="U457" s="482">
        <v>0</v>
      </c>
      <c r="V457" s="482">
        <v>0</v>
      </c>
      <c r="W457" s="482">
        <v>0</v>
      </c>
      <c r="X457" s="482">
        <v>0</v>
      </c>
      <c r="Y457" s="490" t="s">
        <v>418</v>
      </c>
      <c r="Z457" s="490" t="s">
        <v>418</v>
      </c>
      <c r="AA457" s="482">
        <v>0</v>
      </c>
      <c r="AB457" s="490">
        <v>0</v>
      </c>
      <c r="AC457" s="482">
        <v>0</v>
      </c>
      <c r="AD457" s="490">
        <v>0</v>
      </c>
      <c r="AE457" s="482">
        <v>0</v>
      </c>
      <c r="AF457" s="491">
        <v>0</v>
      </c>
    </row>
    <row r="458" spans="1:32" ht="15" customHeight="1" x14ac:dyDescent="0.2">
      <c r="A458" s="463" t="s">
        <v>55</v>
      </c>
      <c r="B458" s="482">
        <v>0</v>
      </c>
      <c r="C458" s="482">
        <v>0</v>
      </c>
      <c r="D458" s="482">
        <v>0</v>
      </c>
      <c r="E458" s="482">
        <v>0</v>
      </c>
      <c r="F458" s="482">
        <v>0</v>
      </c>
      <c r="G458" s="482">
        <v>0</v>
      </c>
      <c r="H458" s="482">
        <v>0</v>
      </c>
      <c r="I458" s="482" t="s">
        <v>20</v>
      </c>
      <c r="J458" s="479" t="s">
        <v>55</v>
      </c>
      <c r="K458" s="489">
        <v>0</v>
      </c>
      <c r="L458" s="482">
        <v>0</v>
      </c>
      <c r="M458" s="482">
        <v>0</v>
      </c>
      <c r="N458" s="482">
        <v>0</v>
      </c>
      <c r="O458" s="482">
        <v>0</v>
      </c>
      <c r="P458" s="482">
        <v>0</v>
      </c>
      <c r="Q458" s="482">
        <v>0</v>
      </c>
      <c r="R458" s="482">
        <v>0</v>
      </c>
      <c r="S458" s="482">
        <v>0</v>
      </c>
      <c r="T458" s="482">
        <v>0</v>
      </c>
      <c r="U458" s="482">
        <v>0</v>
      </c>
      <c r="V458" s="482">
        <v>0</v>
      </c>
      <c r="W458" s="482">
        <v>0</v>
      </c>
      <c r="X458" s="482">
        <v>0</v>
      </c>
      <c r="Y458" s="490" t="s">
        <v>418</v>
      </c>
      <c r="Z458" s="490" t="s">
        <v>418</v>
      </c>
      <c r="AA458" s="482">
        <v>0</v>
      </c>
      <c r="AB458" s="490">
        <v>0</v>
      </c>
      <c r="AC458" s="482">
        <v>0</v>
      </c>
      <c r="AD458" s="490">
        <v>0</v>
      </c>
      <c r="AE458" s="482">
        <v>0</v>
      </c>
      <c r="AF458" s="491">
        <v>0</v>
      </c>
    </row>
    <row r="459" spans="1:32" ht="15" customHeight="1" x14ac:dyDescent="0.2">
      <c r="A459" s="463" t="s">
        <v>36</v>
      </c>
      <c r="B459" s="482">
        <v>0</v>
      </c>
      <c r="C459" s="482">
        <v>0</v>
      </c>
      <c r="D459" s="482">
        <v>0</v>
      </c>
      <c r="E459" s="482">
        <v>0</v>
      </c>
      <c r="F459" s="482">
        <v>0</v>
      </c>
      <c r="G459" s="482">
        <v>0</v>
      </c>
      <c r="H459" s="482">
        <v>0</v>
      </c>
      <c r="I459" s="482" t="s">
        <v>20</v>
      </c>
      <c r="J459" s="479" t="s">
        <v>36</v>
      </c>
      <c r="K459" s="489">
        <v>0</v>
      </c>
      <c r="L459" s="482">
        <v>0</v>
      </c>
      <c r="M459" s="482">
        <v>0</v>
      </c>
      <c r="N459" s="482">
        <v>0</v>
      </c>
      <c r="O459" s="482">
        <v>0</v>
      </c>
      <c r="P459" s="482">
        <v>0</v>
      </c>
      <c r="Q459" s="482">
        <v>0</v>
      </c>
      <c r="R459" s="482">
        <v>0</v>
      </c>
      <c r="S459" s="482">
        <v>0</v>
      </c>
      <c r="T459" s="482">
        <v>0</v>
      </c>
      <c r="U459" s="482">
        <v>0</v>
      </c>
      <c r="V459" s="482">
        <v>0</v>
      </c>
      <c r="W459" s="482">
        <v>0</v>
      </c>
      <c r="X459" s="482">
        <v>0</v>
      </c>
      <c r="Y459" s="490" t="s">
        <v>418</v>
      </c>
      <c r="Z459" s="490" t="s">
        <v>418</v>
      </c>
      <c r="AA459" s="482">
        <v>0</v>
      </c>
      <c r="AB459" s="490">
        <v>0</v>
      </c>
      <c r="AC459" s="482">
        <v>0</v>
      </c>
      <c r="AD459" s="490">
        <v>0</v>
      </c>
      <c r="AE459" s="482">
        <v>0</v>
      </c>
      <c r="AF459" s="491">
        <v>0</v>
      </c>
    </row>
    <row r="460" spans="1:32" ht="15" customHeight="1" x14ac:dyDescent="0.2">
      <c r="A460" s="463" t="s">
        <v>58</v>
      </c>
      <c r="B460" s="482">
        <v>0</v>
      </c>
      <c r="C460" s="482">
        <v>0</v>
      </c>
      <c r="D460" s="482">
        <v>0</v>
      </c>
      <c r="E460" s="482">
        <v>0</v>
      </c>
      <c r="F460" s="482">
        <v>0</v>
      </c>
      <c r="G460" s="482">
        <v>0</v>
      </c>
      <c r="H460" s="482">
        <v>0</v>
      </c>
      <c r="I460" s="482" t="s">
        <v>20</v>
      </c>
      <c r="J460" s="479" t="s">
        <v>58</v>
      </c>
      <c r="K460" s="489">
        <v>0</v>
      </c>
      <c r="L460" s="482">
        <v>0</v>
      </c>
      <c r="M460" s="482">
        <v>0</v>
      </c>
      <c r="N460" s="482">
        <v>0</v>
      </c>
      <c r="O460" s="482">
        <v>0</v>
      </c>
      <c r="P460" s="482">
        <v>0</v>
      </c>
      <c r="Q460" s="482">
        <v>0</v>
      </c>
      <c r="R460" s="482">
        <v>0</v>
      </c>
      <c r="S460" s="482">
        <v>0</v>
      </c>
      <c r="T460" s="482">
        <v>0</v>
      </c>
      <c r="U460" s="482">
        <v>0</v>
      </c>
      <c r="V460" s="482">
        <v>0</v>
      </c>
      <c r="W460" s="482">
        <v>0</v>
      </c>
      <c r="X460" s="482">
        <v>0</v>
      </c>
      <c r="Y460" s="490" t="s">
        <v>418</v>
      </c>
      <c r="Z460" s="490" t="s">
        <v>418</v>
      </c>
      <c r="AA460" s="482">
        <v>0</v>
      </c>
      <c r="AB460" s="490">
        <v>0</v>
      </c>
      <c r="AC460" s="482">
        <v>0</v>
      </c>
      <c r="AD460" s="490">
        <v>0</v>
      </c>
      <c r="AE460" s="482">
        <v>0</v>
      </c>
      <c r="AF460" s="491">
        <v>0</v>
      </c>
    </row>
    <row r="461" spans="1:32" ht="15" customHeight="1" x14ac:dyDescent="0.2">
      <c r="A461" s="463" t="s">
        <v>60</v>
      </c>
      <c r="B461" s="482">
        <v>0</v>
      </c>
      <c r="C461" s="482">
        <v>0</v>
      </c>
      <c r="D461" s="482">
        <v>0</v>
      </c>
      <c r="E461" s="482">
        <v>0</v>
      </c>
      <c r="F461" s="482">
        <v>0</v>
      </c>
      <c r="G461" s="482">
        <v>0</v>
      </c>
      <c r="H461" s="482">
        <v>0</v>
      </c>
      <c r="I461" s="482" t="s">
        <v>20</v>
      </c>
      <c r="J461" s="479" t="s">
        <v>60</v>
      </c>
      <c r="K461" s="489">
        <v>0</v>
      </c>
      <c r="L461" s="482">
        <v>0</v>
      </c>
      <c r="M461" s="482">
        <v>0</v>
      </c>
      <c r="N461" s="482">
        <v>0</v>
      </c>
      <c r="O461" s="482">
        <v>0</v>
      </c>
      <c r="P461" s="482">
        <v>0</v>
      </c>
      <c r="Q461" s="482">
        <v>0</v>
      </c>
      <c r="R461" s="482">
        <v>0</v>
      </c>
      <c r="S461" s="482">
        <v>0</v>
      </c>
      <c r="T461" s="482">
        <v>0</v>
      </c>
      <c r="U461" s="482">
        <v>0</v>
      </c>
      <c r="V461" s="482">
        <v>0</v>
      </c>
      <c r="W461" s="482">
        <v>0</v>
      </c>
      <c r="X461" s="482">
        <v>0</v>
      </c>
      <c r="Y461" s="490" t="s">
        <v>418</v>
      </c>
      <c r="Z461" s="490" t="s">
        <v>418</v>
      </c>
      <c r="AA461" s="482">
        <v>0</v>
      </c>
      <c r="AB461" s="490">
        <v>0</v>
      </c>
      <c r="AC461" s="482">
        <v>0</v>
      </c>
      <c r="AD461" s="490">
        <v>0</v>
      </c>
      <c r="AE461" s="482">
        <v>0</v>
      </c>
      <c r="AF461" s="491">
        <v>0</v>
      </c>
    </row>
    <row r="462" spans="1:32" ht="15" customHeight="1" x14ac:dyDescent="0.2">
      <c r="A462" s="463" t="s">
        <v>62</v>
      </c>
      <c r="B462" s="482">
        <v>0</v>
      </c>
      <c r="C462" s="482">
        <v>0</v>
      </c>
      <c r="D462" s="482">
        <v>0</v>
      </c>
      <c r="E462" s="482">
        <v>0</v>
      </c>
      <c r="F462" s="482">
        <v>0</v>
      </c>
      <c r="G462" s="482">
        <v>0</v>
      </c>
      <c r="H462" s="482">
        <v>0</v>
      </c>
      <c r="I462" s="482" t="s">
        <v>20</v>
      </c>
      <c r="J462" s="479" t="s">
        <v>62</v>
      </c>
      <c r="K462" s="489">
        <v>0</v>
      </c>
      <c r="L462" s="482">
        <v>0</v>
      </c>
      <c r="M462" s="482">
        <v>0</v>
      </c>
      <c r="N462" s="482">
        <v>0</v>
      </c>
      <c r="O462" s="482">
        <v>0</v>
      </c>
      <c r="P462" s="482">
        <v>0</v>
      </c>
      <c r="Q462" s="482">
        <v>0</v>
      </c>
      <c r="R462" s="482">
        <v>0</v>
      </c>
      <c r="S462" s="482">
        <v>0</v>
      </c>
      <c r="T462" s="482">
        <v>0</v>
      </c>
      <c r="U462" s="482">
        <v>0</v>
      </c>
      <c r="V462" s="482">
        <v>0</v>
      </c>
      <c r="W462" s="482">
        <v>0</v>
      </c>
      <c r="X462" s="482">
        <v>0</v>
      </c>
      <c r="Y462" s="490" t="s">
        <v>418</v>
      </c>
      <c r="Z462" s="490" t="s">
        <v>418</v>
      </c>
      <c r="AA462" s="482">
        <v>0</v>
      </c>
      <c r="AB462" s="490">
        <v>0</v>
      </c>
      <c r="AC462" s="482">
        <v>0</v>
      </c>
      <c r="AD462" s="490">
        <v>0</v>
      </c>
      <c r="AE462" s="482">
        <v>0</v>
      </c>
      <c r="AF462" s="491">
        <v>0</v>
      </c>
    </row>
    <row r="463" spans="1:32" ht="15" customHeight="1" x14ac:dyDescent="0.2">
      <c r="A463" s="463" t="s">
        <v>38</v>
      </c>
      <c r="B463" s="482">
        <v>0</v>
      </c>
      <c r="C463" s="482">
        <v>0</v>
      </c>
      <c r="D463" s="482">
        <v>0</v>
      </c>
      <c r="E463" s="482">
        <v>0</v>
      </c>
      <c r="F463" s="482">
        <v>0</v>
      </c>
      <c r="G463" s="482">
        <v>0</v>
      </c>
      <c r="H463" s="482">
        <v>0</v>
      </c>
      <c r="I463" s="482" t="s">
        <v>20</v>
      </c>
      <c r="J463" s="479" t="s">
        <v>38</v>
      </c>
      <c r="K463" s="489">
        <v>0</v>
      </c>
      <c r="L463" s="482">
        <v>0</v>
      </c>
      <c r="M463" s="482">
        <v>0</v>
      </c>
      <c r="N463" s="482">
        <v>0</v>
      </c>
      <c r="O463" s="482">
        <v>0</v>
      </c>
      <c r="P463" s="482">
        <v>0</v>
      </c>
      <c r="Q463" s="482">
        <v>0</v>
      </c>
      <c r="R463" s="482">
        <v>0</v>
      </c>
      <c r="S463" s="482">
        <v>0</v>
      </c>
      <c r="T463" s="482">
        <v>0</v>
      </c>
      <c r="U463" s="482">
        <v>0</v>
      </c>
      <c r="V463" s="482">
        <v>0</v>
      </c>
      <c r="W463" s="482">
        <v>0</v>
      </c>
      <c r="X463" s="482">
        <v>0</v>
      </c>
      <c r="Y463" s="490" t="s">
        <v>418</v>
      </c>
      <c r="Z463" s="490" t="s">
        <v>418</v>
      </c>
      <c r="AA463" s="482">
        <v>0</v>
      </c>
      <c r="AB463" s="490">
        <v>0</v>
      </c>
      <c r="AC463" s="482">
        <v>0</v>
      </c>
      <c r="AD463" s="490">
        <v>0</v>
      </c>
      <c r="AE463" s="482">
        <v>0</v>
      </c>
      <c r="AF463" s="491">
        <v>0</v>
      </c>
    </row>
    <row r="464" spans="1:32" ht="15" customHeight="1" x14ac:dyDescent="0.2">
      <c r="A464" s="463" t="s">
        <v>65</v>
      </c>
      <c r="B464" s="482">
        <v>0</v>
      </c>
      <c r="C464" s="482">
        <v>0</v>
      </c>
      <c r="D464" s="482">
        <v>0</v>
      </c>
      <c r="E464" s="482">
        <v>0</v>
      </c>
      <c r="F464" s="482">
        <v>0</v>
      </c>
      <c r="G464" s="482">
        <v>0</v>
      </c>
      <c r="H464" s="482">
        <v>0</v>
      </c>
      <c r="I464" s="482" t="s">
        <v>20</v>
      </c>
      <c r="J464" s="479" t="s">
        <v>65</v>
      </c>
      <c r="K464" s="489">
        <v>0</v>
      </c>
      <c r="L464" s="482">
        <v>0</v>
      </c>
      <c r="M464" s="482">
        <v>0</v>
      </c>
      <c r="N464" s="482">
        <v>0</v>
      </c>
      <c r="O464" s="482">
        <v>0</v>
      </c>
      <c r="P464" s="482">
        <v>0</v>
      </c>
      <c r="Q464" s="482">
        <v>0</v>
      </c>
      <c r="R464" s="482">
        <v>0</v>
      </c>
      <c r="S464" s="482">
        <v>0</v>
      </c>
      <c r="T464" s="482">
        <v>0</v>
      </c>
      <c r="U464" s="482">
        <v>0</v>
      </c>
      <c r="V464" s="482">
        <v>0</v>
      </c>
      <c r="W464" s="482">
        <v>0</v>
      </c>
      <c r="X464" s="482">
        <v>0</v>
      </c>
      <c r="Y464" s="490" t="s">
        <v>418</v>
      </c>
      <c r="Z464" s="490" t="s">
        <v>418</v>
      </c>
      <c r="AA464" s="482">
        <v>0</v>
      </c>
      <c r="AB464" s="490">
        <v>0</v>
      </c>
      <c r="AC464" s="482">
        <v>0</v>
      </c>
      <c r="AD464" s="490">
        <v>0</v>
      </c>
      <c r="AE464" s="482">
        <v>0</v>
      </c>
      <c r="AF464" s="491">
        <v>0</v>
      </c>
    </row>
    <row r="465" spans="1:32" ht="15" customHeight="1" x14ac:dyDescent="0.2">
      <c r="A465" s="463" t="s">
        <v>67</v>
      </c>
      <c r="B465" s="482">
        <v>0</v>
      </c>
      <c r="C465" s="482">
        <v>0</v>
      </c>
      <c r="D465" s="482">
        <v>0</v>
      </c>
      <c r="E465" s="482">
        <v>0</v>
      </c>
      <c r="F465" s="482">
        <v>0</v>
      </c>
      <c r="G465" s="482">
        <v>0</v>
      </c>
      <c r="H465" s="482">
        <v>0</v>
      </c>
      <c r="I465" s="482" t="s">
        <v>20</v>
      </c>
      <c r="J465" s="479" t="s">
        <v>67</v>
      </c>
      <c r="K465" s="489">
        <v>0</v>
      </c>
      <c r="L465" s="482">
        <v>0</v>
      </c>
      <c r="M465" s="482">
        <v>0</v>
      </c>
      <c r="N465" s="482">
        <v>0</v>
      </c>
      <c r="O465" s="482">
        <v>0</v>
      </c>
      <c r="P465" s="482">
        <v>0</v>
      </c>
      <c r="Q465" s="482">
        <v>0</v>
      </c>
      <c r="R465" s="482">
        <v>0</v>
      </c>
      <c r="S465" s="482">
        <v>0</v>
      </c>
      <c r="T465" s="482">
        <v>0</v>
      </c>
      <c r="U465" s="482">
        <v>0</v>
      </c>
      <c r="V465" s="482">
        <v>0</v>
      </c>
      <c r="W465" s="482">
        <v>0</v>
      </c>
      <c r="X465" s="482">
        <v>0</v>
      </c>
      <c r="Y465" s="490" t="s">
        <v>418</v>
      </c>
      <c r="Z465" s="490" t="s">
        <v>418</v>
      </c>
      <c r="AA465" s="482">
        <v>0</v>
      </c>
      <c r="AB465" s="490">
        <v>0</v>
      </c>
      <c r="AC465" s="482">
        <v>0</v>
      </c>
      <c r="AD465" s="490">
        <v>0</v>
      </c>
      <c r="AE465" s="482">
        <v>0</v>
      </c>
      <c r="AF465" s="491">
        <v>0</v>
      </c>
    </row>
    <row r="466" spans="1:32" ht="15" customHeight="1" x14ac:dyDescent="0.2">
      <c r="A466" s="463" t="s">
        <v>69</v>
      </c>
      <c r="B466" s="482">
        <v>0</v>
      </c>
      <c r="C466" s="482">
        <v>0</v>
      </c>
      <c r="D466" s="482">
        <v>0</v>
      </c>
      <c r="E466" s="482">
        <v>0</v>
      </c>
      <c r="F466" s="482">
        <v>0</v>
      </c>
      <c r="G466" s="482">
        <v>0</v>
      </c>
      <c r="H466" s="482">
        <v>0</v>
      </c>
      <c r="I466" s="482" t="s">
        <v>20</v>
      </c>
      <c r="J466" s="479" t="s">
        <v>69</v>
      </c>
      <c r="K466" s="489">
        <v>0</v>
      </c>
      <c r="L466" s="482">
        <v>0</v>
      </c>
      <c r="M466" s="482">
        <v>0</v>
      </c>
      <c r="N466" s="482">
        <v>0</v>
      </c>
      <c r="O466" s="482">
        <v>0</v>
      </c>
      <c r="P466" s="482">
        <v>0</v>
      </c>
      <c r="Q466" s="482">
        <v>0</v>
      </c>
      <c r="R466" s="482">
        <v>0</v>
      </c>
      <c r="S466" s="482">
        <v>0</v>
      </c>
      <c r="T466" s="482">
        <v>0</v>
      </c>
      <c r="U466" s="482">
        <v>0</v>
      </c>
      <c r="V466" s="482">
        <v>0</v>
      </c>
      <c r="W466" s="482">
        <v>0</v>
      </c>
      <c r="X466" s="482">
        <v>0</v>
      </c>
      <c r="Y466" s="490" t="s">
        <v>418</v>
      </c>
      <c r="Z466" s="490" t="s">
        <v>418</v>
      </c>
      <c r="AA466" s="482">
        <v>0</v>
      </c>
      <c r="AB466" s="490">
        <v>0</v>
      </c>
      <c r="AC466" s="482">
        <v>0</v>
      </c>
      <c r="AD466" s="490">
        <v>0</v>
      </c>
      <c r="AE466" s="482">
        <v>0</v>
      </c>
      <c r="AF466" s="491">
        <v>0</v>
      </c>
    </row>
    <row r="467" spans="1:32" ht="15" customHeight="1" x14ac:dyDescent="0.2">
      <c r="A467" s="463" t="s">
        <v>40</v>
      </c>
      <c r="B467" s="482">
        <v>0</v>
      </c>
      <c r="C467" s="482">
        <v>0</v>
      </c>
      <c r="D467" s="482">
        <v>0</v>
      </c>
      <c r="E467" s="482">
        <v>0</v>
      </c>
      <c r="F467" s="482">
        <v>0</v>
      </c>
      <c r="G467" s="482">
        <v>0</v>
      </c>
      <c r="H467" s="482">
        <v>0</v>
      </c>
      <c r="I467" s="482" t="s">
        <v>20</v>
      </c>
      <c r="J467" s="479" t="s">
        <v>40</v>
      </c>
      <c r="K467" s="489">
        <v>0</v>
      </c>
      <c r="L467" s="482">
        <v>0</v>
      </c>
      <c r="M467" s="482">
        <v>0</v>
      </c>
      <c r="N467" s="482">
        <v>0</v>
      </c>
      <c r="O467" s="482">
        <v>0</v>
      </c>
      <c r="P467" s="482">
        <v>0</v>
      </c>
      <c r="Q467" s="482">
        <v>0</v>
      </c>
      <c r="R467" s="482">
        <v>0</v>
      </c>
      <c r="S467" s="482">
        <v>0</v>
      </c>
      <c r="T467" s="482">
        <v>0</v>
      </c>
      <c r="U467" s="482">
        <v>0</v>
      </c>
      <c r="V467" s="482">
        <v>0</v>
      </c>
      <c r="W467" s="482">
        <v>0</v>
      </c>
      <c r="X467" s="482">
        <v>0</v>
      </c>
      <c r="Y467" s="490" t="s">
        <v>418</v>
      </c>
      <c r="Z467" s="490" t="s">
        <v>418</v>
      </c>
      <c r="AA467" s="482">
        <v>0</v>
      </c>
      <c r="AB467" s="490">
        <v>0</v>
      </c>
      <c r="AC467" s="482">
        <v>0</v>
      </c>
      <c r="AD467" s="490">
        <v>0</v>
      </c>
      <c r="AE467" s="482">
        <v>0</v>
      </c>
      <c r="AF467" s="491">
        <v>0</v>
      </c>
    </row>
    <row r="468" spans="1:32" ht="15" customHeight="1" x14ac:dyDescent="0.2">
      <c r="A468" s="463" t="s">
        <v>71</v>
      </c>
      <c r="B468" s="482">
        <v>0</v>
      </c>
      <c r="C468" s="482">
        <v>0</v>
      </c>
      <c r="D468" s="482">
        <v>0</v>
      </c>
      <c r="E468" s="482">
        <v>0</v>
      </c>
      <c r="F468" s="482">
        <v>0</v>
      </c>
      <c r="G468" s="482">
        <v>0</v>
      </c>
      <c r="H468" s="482">
        <v>0</v>
      </c>
      <c r="I468" s="482" t="s">
        <v>20</v>
      </c>
      <c r="J468" s="479" t="s">
        <v>71</v>
      </c>
      <c r="K468" s="489">
        <v>0</v>
      </c>
      <c r="L468" s="482">
        <v>0</v>
      </c>
      <c r="M468" s="482">
        <v>0</v>
      </c>
      <c r="N468" s="482">
        <v>0</v>
      </c>
      <c r="O468" s="482">
        <v>0</v>
      </c>
      <c r="P468" s="482">
        <v>0</v>
      </c>
      <c r="Q468" s="482">
        <v>0</v>
      </c>
      <c r="R468" s="482">
        <v>0</v>
      </c>
      <c r="S468" s="482">
        <v>0</v>
      </c>
      <c r="T468" s="482">
        <v>0</v>
      </c>
      <c r="U468" s="482">
        <v>0</v>
      </c>
      <c r="V468" s="482">
        <v>0</v>
      </c>
      <c r="W468" s="482">
        <v>0</v>
      </c>
      <c r="X468" s="482">
        <v>0</v>
      </c>
      <c r="Y468" s="490" t="s">
        <v>418</v>
      </c>
      <c r="Z468" s="490" t="s">
        <v>418</v>
      </c>
      <c r="AA468" s="482">
        <v>0</v>
      </c>
      <c r="AB468" s="490">
        <v>0</v>
      </c>
      <c r="AC468" s="482">
        <v>0</v>
      </c>
      <c r="AD468" s="490">
        <v>0</v>
      </c>
      <c r="AE468" s="482">
        <v>0</v>
      </c>
      <c r="AF468" s="491">
        <v>0</v>
      </c>
    </row>
    <row r="469" spans="1:32" ht="15" customHeight="1" x14ac:dyDescent="0.2">
      <c r="A469" s="463" t="s">
        <v>72</v>
      </c>
      <c r="B469" s="482">
        <v>0</v>
      </c>
      <c r="C469" s="482">
        <v>0</v>
      </c>
      <c r="D469" s="482">
        <v>0</v>
      </c>
      <c r="E469" s="482">
        <v>0</v>
      </c>
      <c r="F469" s="482">
        <v>0</v>
      </c>
      <c r="G469" s="482">
        <v>0</v>
      </c>
      <c r="H469" s="482">
        <v>0</v>
      </c>
      <c r="I469" s="482" t="s">
        <v>20</v>
      </c>
      <c r="J469" s="479" t="s">
        <v>72</v>
      </c>
      <c r="K469" s="489">
        <v>0</v>
      </c>
      <c r="L469" s="482">
        <v>0</v>
      </c>
      <c r="M469" s="482">
        <v>0</v>
      </c>
      <c r="N469" s="482">
        <v>0</v>
      </c>
      <c r="O469" s="482">
        <v>0</v>
      </c>
      <c r="P469" s="482">
        <v>0</v>
      </c>
      <c r="Q469" s="482">
        <v>0</v>
      </c>
      <c r="R469" s="482">
        <v>0</v>
      </c>
      <c r="S469" s="482">
        <v>0</v>
      </c>
      <c r="T469" s="482">
        <v>0</v>
      </c>
      <c r="U469" s="482">
        <v>0</v>
      </c>
      <c r="V469" s="482">
        <v>0</v>
      </c>
      <c r="W469" s="482">
        <v>0</v>
      </c>
      <c r="X469" s="482">
        <v>0</v>
      </c>
      <c r="Y469" s="490" t="s">
        <v>418</v>
      </c>
      <c r="Z469" s="490" t="s">
        <v>418</v>
      </c>
      <c r="AA469" s="482">
        <v>0</v>
      </c>
      <c r="AB469" s="490">
        <v>0</v>
      </c>
      <c r="AC469" s="482">
        <v>0</v>
      </c>
      <c r="AD469" s="490">
        <v>0</v>
      </c>
      <c r="AE469" s="482">
        <v>0</v>
      </c>
      <c r="AF469" s="491">
        <v>0</v>
      </c>
    </row>
    <row r="470" spans="1:32" ht="15" customHeight="1" thickBot="1" x14ac:dyDescent="0.25">
      <c r="A470" s="463" t="s">
        <v>73</v>
      </c>
      <c r="B470" s="492">
        <v>0</v>
      </c>
      <c r="C470" s="493">
        <v>0</v>
      </c>
      <c r="D470" s="493">
        <v>0</v>
      </c>
      <c r="E470" s="493">
        <v>0</v>
      </c>
      <c r="F470" s="493">
        <v>0</v>
      </c>
      <c r="G470" s="493">
        <v>0</v>
      </c>
      <c r="H470" s="493">
        <v>0</v>
      </c>
      <c r="I470" s="494" t="s">
        <v>20</v>
      </c>
      <c r="J470" s="479" t="s">
        <v>73</v>
      </c>
      <c r="K470" s="495">
        <v>0</v>
      </c>
      <c r="L470" s="493">
        <v>0</v>
      </c>
      <c r="M470" s="493">
        <v>0</v>
      </c>
      <c r="N470" s="493">
        <v>0</v>
      </c>
      <c r="O470" s="493">
        <v>0</v>
      </c>
      <c r="P470" s="493">
        <v>0</v>
      </c>
      <c r="Q470" s="493">
        <v>0</v>
      </c>
      <c r="R470" s="493">
        <v>0</v>
      </c>
      <c r="S470" s="493">
        <v>0</v>
      </c>
      <c r="T470" s="493">
        <v>0</v>
      </c>
      <c r="U470" s="493">
        <v>0</v>
      </c>
      <c r="V470" s="493">
        <v>0</v>
      </c>
      <c r="W470" s="493">
        <v>0</v>
      </c>
      <c r="X470" s="493">
        <v>0</v>
      </c>
      <c r="Y470" s="496" t="s">
        <v>418</v>
      </c>
      <c r="Z470" s="496" t="s">
        <v>418</v>
      </c>
      <c r="AA470" s="493">
        <v>0</v>
      </c>
      <c r="AB470" s="496">
        <v>0</v>
      </c>
      <c r="AC470" s="493">
        <v>0</v>
      </c>
      <c r="AD470" s="496">
        <v>0</v>
      </c>
      <c r="AE470" s="493">
        <v>0</v>
      </c>
      <c r="AF470" s="497">
        <v>0</v>
      </c>
    </row>
    <row r="471" spans="1:32" ht="15" customHeight="1" x14ac:dyDescent="0.2">
      <c r="A471" s="463" t="s">
        <v>42</v>
      </c>
      <c r="B471" s="488">
        <v>0</v>
      </c>
      <c r="C471" s="488">
        <v>0</v>
      </c>
      <c r="D471" s="488">
        <v>0</v>
      </c>
      <c r="E471" s="488">
        <v>0</v>
      </c>
      <c r="F471" s="488">
        <v>0</v>
      </c>
      <c r="G471" s="488">
        <v>0</v>
      </c>
      <c r="H471" s="488">
        <v>0</v>
      </c>
      <c r="I471" s="488" t="s">
        <v>20</v>
      </c>
      <c r="J471" s="479" t="s">
        <v>42</v>
      </c>
      <c r="K471" s="498">
        <v>0</v>
      </c>
      <c r="L471" s="488">
        <v>0</v>
      </c>
      <c r="M471" s="488">
        <v>0</v>
      </c>
      <c r="N471" s="488">
        <v>0</v>
      </c>
      <c r="O471" s="488">
        <v>0</v>
      </c>
      <c r="P471" s="488">
        <v>0</v>
      </c>
      <c r="Q471" s="488">
        <v>0</v>
      </c>
      <c r="R471" s="488">
        <v>0</v>
      </c>
      <c r="S471" s="488">
        <v>0</v>
      </c>
      <c r="T471" s="488">
        <v>0</v>
      </c>
      <c r="U471" s="488">
        <v>0</v>
      </c>
      <c r="V471" s="488">
        <v>0</v>
      </c>
      <c r="W471" s="488">
        <v>0</v>
      </c>
      <c r="X471" s="488">
        <v>0</v>
      </c>
      <c r="Y471" s="499" t="s">
        <v>418</v>
      </c>
      <c r="Z471" s="499" t="s">
        <v>418</v>
      </c>
      <c r="AA471" s="488">
        <v>0</v>
      </c>
      <c r="AB471" s="499">
        <v>0</v>
      </c>
      <c r="AC471" s="488">
        <v>0</v>
      </c>
      <c r="AD471" s="499">
        <v>0</v>
      </c>
      <c r="AE471" s="488">
        <v>0</v>
      </c>
      <c r="AF471" s="500">
        <v>0</v>
      </c>
    </row>
    <row r="472" spans="1:32" ht="15" customHeight="1" x14ac:dyDescent="0.2">
      <c r="A472" s="463" t="s">
        <v>74</v>
      </c>
      <c r="B472" s="482">
        <v>0</v>
      </c>
      <c r="C472" s="482">
        <v>0</v>
      </c>
      <c r="D472" s="482">
        <v>0</v>
      </c>
      <c r="E472" s="482">
        <v>0</v>
      </c>
      <c r="F472" s="482">
        <v>0</v>
      </c>
      <c r="G472" s="482">
        <v>0</v>
      </c>
      <c r="H472" s="482">
        <v>0</v>
      </c>
      <c r="I472" s="482" t="s">
        <v>20</v>
      </c>
      <c r="J472" s="479" t="s">
        <v>74</v>
      </c>
      <c r="K472" s="489">
        <v>0</v>
      </c>
      <c r="L472" s="482">
        <v>0</v>
      </c>
      <c r="M472" s="482">
        <v>0</v>
      </c>
      <c r="N472" s="482">
        <v>0</v>
      </c>
      <c r="O472" s="482">
        <v>0</v>
      </c>
      <c r="P472" s="482">
        <v>0</v>
      </c>
      <c r="Q472" s="482">
        <v>0</v>
      </c>
      <c r="R472" s="482">
        <v>0</v>
      </c>
      <c r="S472" s="482">
        <v>0</v>
      </c>
      <c r="T472" s="482">
        <v>0</v>
      </c>
      <c r="U472" s="482">
        <v>0</v>
      </c>
      <c r="V472" s="482">
        <v>0</v>
      </c>
      <c r="W472" s="482">
        <v>0</v>
      </c>
      <c r="X472" s="482">
        <v>0</v>
      </c>
      <c r="Y472" s="490" t="s">
        <v>418</v>
      </c>
      <c r="Z472" s="490" t="s">
        <v>418</v>
      </c>
      <c r="AA472" s="482">
        <v>0</v>
      </c>
      <c r="AB472" s="490">
        <v>0</v>
      </c>
      <c r="AC472" s="482">
        <v>0</v>
      </c>
      <c r="AD472" s="490">
        <v>0</v>
      </c>
      <c r="AE472" s="482">
        <v>0</v>
      </c>
      <c r="AF472" s="491">
        <v>0</v>
      </c>
    </row>
    <row r="473" spans="1:32" ht="15" customHeight="1" x14ac:dyDescent="0.2">
      <c r="A473" s="463" t="s">
        <v>75</v>
      </c>
      <c r="B473" s="482">
        <v>0</v>
      </c>
      <c r="C473" s="482">
        <v>0</v>
      </c>
      <c r="D473" s="482">
        <v>0</v>
      </c>
      <c r="E473" s="482">
        <v>0</v>
      </c>
      <c r="F473" s="482">
        <v>0</v>
      </c>
      <c r="G473" s="482">
        <v>0</v>
      </c>
      <c r="H473" s="482">
        <v>0</v>
      </c>
      <c r="I473" s="482" t="s">
        <v>20</v>
      </c>
      <c r="J473" s="479" t="s">
        <v>75</v>
      </c>
      <c r="K473" s="489">
        <v>0</v>
      </c>
      <c r="L473" s="482">
        <v>0</v>
      </c>
      <c r="M473" s="482">
        <v>0</v>
      </c>
      <c r="N473" s="482">
        <v>0</v>
      </c>
      <c r="O473" s="482">
        <v>0</v>
      </c>
      <c r="P473" s="482">
        <v>0</v>
      </c>
      <c r="Q473" s="482">
        <v>0</v>
      </c>
      <c r="R473" s="482">
        <v>0</v>
      </c>
      <c r="S473" s="482">
        <v>0</v>
      </c>
      <c r="T473" s="482">
        <v>0</v>
      </c>
      <c r="U473" s="482">
        <v>0</v>
      </c>
      <c r="V473" s="482">
        <v>0</v>
      </c>
      <c r="W473" s="482">
        <v>0</v>
      </c>
      <c r="X473" s="482">
        <v>0</v>
      </c>
      <c r="Y473" s="490" t="s">
        <v>418</v>
      </c>
      <c r="Z473" s="490" t="s">
        <v>418</v>
      </c>
      <c r="AA473" s="482">
        <v>0</v>
      </c>
      <c r="AB473" s="490">
        <v>0</v>
      </c>
      <c r="AC473" s="482">
        <v>0</v>
      </c>
      <c r="AD473" s="490">
        <v>0</v>
      </c>
      <c r="AE473" s="482">
        <v>0</v>
      </c>
      <c r="AF473" s="491">
        <v>0</v>
      </c>
    </row>
    <row r="474" spans="1:32" ht="15" customHeight="1" x14ac:dyDescent="0.2">
      <c r="A474" s="463" t="s">
        <v>76</v>
      </c>
      <c r="B474" s="482">
        <v>0</v>
      </c>
      <c r="C474" s="482">
        <v>0</v>
      </c>
      <c r="D474" s="482">
        <v>0</v>
      </c>
      <c r="E474" s="482">
        <v>0</v>
      </c>
      <c r="F474" s="482">
        <v>0</v>
      </c>
      <c r="G474" s="482">
        <v>0</v>
      </c>
      <c r="H474" s="482">
        <v>0</v>
      </c>
      <c r="I474" s="482" t="s">
        <v>20</v>
      </c>
      <c r="J474" s="479" t="s">
        <v>76</v>
      </c>
      <c r="K474" s="489">
        <v>0</v>
      </c>
      <c r="L474" s="482">
        <v>0</v>
      </c>
      <c r="M474" s="482">
        <v>0</v>
      </c>
      <c r="N474" s="482">
        <v>0</v>
      </c>
      <c r="O474" s="482">
        <v>0</v>
      </c>
      <c r="P474" s="482">
        <v>0</v>
      </c>
      <c r="Q474" s="482">
        <v>0</v>
      </c>
      <c r="R474" s="482">
        <v>0</v>
      </c>
      <c r="S474" s="482">
        <v>0</v>
      </c>
      <c r="T474" s="482">
        <v>0</v>
      </c>
      <c r="U474" s="482">
        <v>0</v>
      </c>
      <c r="V474" s="482">
        <v>0</v>
      </c>
      <c r="W474" s="482">
        <v>0</v>
      </c>
      <c r="X474" s="482">
        <v>0</v>
      </c>
      <c r="Y474" s="490" t="s">
        <v>418</v>
      </c>
      <c r="Z474" s="490" t="s">
        <v>418</v>
      </c>
      <c r="AA474" s="482">
        <v>0</v>
      </c>
      <c r="AB474" s="490">
        <v>0</v>
      </c>
      <c r="AC474" s="482">
        <v>0</v>
      </c>
      <c r="AD474" s="490">
        <v>0</v>
      </c>
      <c r="AE474" s="482">
        <v>0</v>
      </c>
      <c r="AF474" s="491">
        <v>0</v>
      </c>
    </row>
    <row r="475" spans="1:32" ht="15" customHeight="1" x14ac:dyDescent="0.2">
      <c r="A475" s="463" t="s">
        <v>43</v>
      </c>
      <c r="B475" s="482">
        <v>0</v>
      </c>
      <c r="C475" s="482">
        <v>0</v>
      </c>
      <c r="D475" s="482">
        <v>0</v>
      </c>
      <c r="E475" s="482">
        <v>0</v>
      </c>
      <c r="F475" s="482">
        <v>0</v>
      </c>
      <c r="G475" s="482">
        <v>0</v>
      </c>
      <c r="H475" s="482">
        <v>0</v>
      </c>
      <c r="I475" s="482" t="s">
        <v>20</v>
      </c>
      <c r="J475" s="479" t="s">
        <v>43</v>
      </c>
      <c r="K475" s="489">
        <v>0</v>
      </c>
      <c r="L475" s="482">
        <v>0</v>
      </c>
      <c r="M475" s="482">
        <v>0</v>
      </c>
      <c r="N475" s="482">
        <v>0</v>
      </c>
      <c r="O475" s="482">
        <v>0</v>
      </c>
      <c r="P475" s="482">
        <v>0</v>
      </c>
      <c r="Q475" s="482">
        <v>0</v>
      </c>
      <c r="R475" s="482">
        <v>0</v>
      </c>
      <c r="S475" s="482">
        <v>0</v>
      </c>
      <c r="T475" s="482">
        <v>0</v>
      </c>
      <c r="U475" s="482">
        <v>0</v>
      </c>
      <c r="V475" s="482">
        <v>0</v>
      </c>
      <c r="W475" s="482">
        <v>0</v>
      </c>
      <c r="X475" s="482">
        <v>0</v>
      </c>
      <c r="Y475" s="490" t="s">
        <v>418</v>
      </c>
      <c r="Z475" s="490" t="s">
        <v>418</v>
      </c>
      <c r="AA475" s="482">
        <v>0</v>
      </c>
      <c r="AB475" s="490">
        <v>0</v>
      </c>
      <c r="AC475" s="482">
        <v>0</v>
      </c>
      <c r="AD475" s="490">
        <v>0</v>
      </c>
      <c r="AE475" s="482">
        <v>0</v>
      </c>
      <c r="AF475" s="491">
        <v>0</v>
      </c>
    </row>
    <row r="476" spans="1:32" ht="15" customHeight="1" x14ac:dyDescent="0.2">
      <c r="A476" s="463" t="s">
        <v>77</v>
      </c>
      <c r="B476" s="482">
        <v>1</v>
      </c>
      <c r="C476" s="482">
        <v>0</v>
      </c>
      <c r="D476" s="482">
        <v>1</v>
      </c>
      <c r="E476" s="482">
        <v>0</v>
      </c>
      <c r="F476" s="482">
        <v>0</v>
      </c>
      <c r="G476" s="482">
        <v>0</v>
      </c>
      <c r="H476" s="482">
        <v>0</v>
      </c>
      <c r="I476" s="482" t="s">
        <v>20</v>
      </c>
      <c r="J476" s="479" t="s">
        <v>77</v>
      </c>
      <c r="K476" s="489">
        <v>0</v>
      </c>
      <c r="L476" s="482">
        <v>0</v>
      </c>
      <c r="M476" s="482">
        <v>1</v>
      </c>
      <c r="N476" s="482">
        <v>0</v>
      </c>
      <c r="O476" s="482">
        <v>0</v>
      </c>
      <c r="P476" s="482">
        <v>0</v>
      </c>
      <c r="Q476" s="482">
        <v>0</v>
      </c>
      <c r="R476" s="482">
        <v>0</v>
      </c>
      <c r="S476" s="482">
        <v>0</v>
      </c>
      <c r="T476" s="482">
        <v>0</v>
      </c>
      <c r="U476" s="482">
        <v>0</v>
      </c>
      <c r="V476" s="482">
        <v>0</v>
      </c>
      <c r="W476" s="482">
        <v>0</v>
      </c>
      <c r="X476" s="482">
        <v>0</v>
      </c>
      <c r="Y476" s="490">
        <v>19</v>
      </c>
      <c r="Z476" s="490" t="s">
        <v>418</v>
      </c>
      <c r="AA476" s="482">
        <v>0</v>
      </c>
      <c r="AB476" s="490">
        <v>0</v>
      </c>
      <c r="AC476" s="482">
        <v>0</v>
      </c>
      <c r="AD476" s="490">
        <v>0</v>
      </c>
      <c r="AE476" s="482">
        <v>0</v>
      </c>
      <c r="AF476" s="491">
        <v>0</v>
      </c>
    </row>
    <row r="477" spans="1:32" ht="15" customHeight="1" x14ac:dyDescent="0.2">
      <c r="A477" s="463" t="s">
        <v>78</v>
      </c>
      <c r="B477" s="482">
        <v>0</v>
      </c>
      <c r="C477" s="482">
        <v>0</v>
      </c>
      <c r="D477" s="482">
        <v>0</v>
      </c>
      <c r="E477" s="482">
        <v>0</v>
      </c>
      <c r="F477" s="482">
        <v>0</v>
      </c>
      <c r="G477" s="482">
        <v>0</v>
      </c>
      <c r="H477" s="482">
        <v>0</v>
      </c>
      <c r="I477" s="482" t="s">
        <v>20</v>
      </c>
      <c r="J477" s="479" t="s">
        <v>78</v>
      </c>
      <c r="K477" s="489">
        <v>0</v>
      </c>
      <c r="L477" s="482">
        <v>0</v>
      </c>
      <c r="M477" s="482">
        <v>0</v>
      </c>
      <c r="N477" s="482">
        <v>0</v>
      </c>
      <c r="O477" s="482">
        <v>0</v>
      </c>
      <c r="P477" s="482">
        <v>0</v>
      </c>
      <c r="Q477" s="482">
        <v>0</v>
      </c>
      <c r="R477" s="482">
        <v>0</v>
      </c>
      <c r="S477" s="482">
        <v>0</v>
      </c>
      <c r="T477" s="482">
        <v>0</v>
      </c>
      <c r="U477" s="482">
        <v>0</v>
      </c>
      <c r="V477" s="482">
        <v>0</v>
      </c>
      <c r="W477" s="482">
        <v>0</v>
      </c>
      <c r="X477" s="482">
        <v>0</v>
      </c>
      <c r="Y477" s="490" t="s">
        <v>418</v>
      </c>
      <c r="Z477" s="490" t="s">
        <v>418</v>
      </c>
      <c r="AA477" s="482">
        <v>0</v>
      </c>
      <c r="AB477" s="490">
        <v>0</v>
      </c>
      <c r="AC477" s="482">
        <v>0</v>
      </c>
      <c r="AD477" s="490">
        <v>0</v>
      </c>
      <c r="AE477" s="482">
        <v>0</v>
      </c>
      <c r="AF477" s="491">
        <v>0</v>
      </c>
    </row>
    <row r="478" spans="1:32" ht="15" customHeight="1" x14ac:dyDescent="0.2">
      <c r="A478" s="463" t="s">
        <v>79</v>
      </c>
      <c r="B478" s="482">
        <v>0</v>
      </c>
      <c r="C478" s="482">
        <v>0</v>
      </c>
      <c r="D478" s="482">
        <v>0</v>
      </c>
      <c r="E478" s="482">
        <v>0</v>
      </c>
      <c r="F478" s="482">
        <v>0</v>
      </c>
      <c r="G478" s="482">
        <v>0</v>
      </c>
      <c r="H478" s="482">
        <v>0</v>
      </c>
      <c r="I478" s="482" t="s">
        <v>20</v>
      </c>
      <c r="J478" s="479" t="s">
        <v>79</v>
      </c>
      <c r="K478" s="489">
        <v>0</v>
      </c>
      <c r="L478" s="482">
        <v>0</v>
      </c>
      <c r="M478" s="482">
        <v>0</v>
      </c>
      <c r="N478" s="482">
        <v>0</v>
      </c>
      <c r="O478" s="482">
        <v>0</v>
      </c>
      <c r="P478" s="482">
        <v>0</v>
      </c>
      <c r="Q478" s="482">
        <v>0</v>
      </c>
      <c r="R478" s="482">
        <v>0</v>
      </c>
      <c r="S478" s="482">
        <v>0</v>
      </c>
      <c r="T478" s="482">
        <v>0</v>
      </c>
      <c r="U478" s="482">
        <v>0</v>
      </c>
      <c r="V478" s="482">
        <v>0</v>
      </c>
      <c r="W478" s="482">
        <v>0</v>
      </c>
      <c r="X478" s="482">
        <v>0</v>
      </c>
      <c r="Y478" s="490" t="s">
        <v>418</v>
      </c>
      <c r="Z478" s="490" t="s">
        <v>418</v>
      </c>
      <c r="AA478" s="482">
        <v>0</v>
      </c>
      <c r="AB478" s="490">
        <v>0</v>
      </c>
      <c r="AC478" s="482">
        <v>0</v>
      </c>
      <c r="AD478" s="490">
        <v>0</v>
      </c>
      <c r="AE478" s="482">
        <v>0</v>
      </c>
      <c r="AF478" s="491">
        <v>0</v>
      </c>
    </row>
    <row r="479" spans="1:32" ht="15" customHeight="1" x14ac:dyDescent="0.2">
      <c r="A479" s="463" t="s">
        <v>45</v>
      </c>
      <c r="B479" s="488">
        <v>1</v>
      </c>
      <c r="C479" s="488">
        <v>0</v>
      </c>
      <c r="D479" s="488">
        <v>1</v>
      </c>
      <c r="E479" s="488">
        <v>0</v>
      </c>
      <c r="F479" s="488">
        <v>0</v>
      </c>
      <c r="G479" s="488">
        <v>0</v>
      </c>
      <c r="H479" s="488">
        <v>0</v>
      </c>
      <c r="I479" s="488" t="s">
        <v>20</v>
      </c>
      <c r="J479" s="479" t="s">
        <v>45</v>
      </c>
      <c r="K479" s="498">
        <v>0</v>
      </c>
      <c r="L479" s="488">
        <v>1</v>
      </c>
      <c r="M479" s="488">
        <v>0</v>
      </c>
      <c r="N479" s="488">
        <v>0</v>
      </c>
      <c r="O479" s="488">
        <v>0</v>
      </c>
      <c r="P479" s="488">
        <v>0</v>
      </c>
      <c r="Q479" s="488">
        <v>0</v>
      </c>
      <c r="R479" s="488">
        <v>0</v>
      </c>
      <c r="S479" s="488">
        <v>0</v>
      </c>
      <c r="T479" s="488">
        <v>0</v>
      </c>
      <c r="U479" s="488">
        <v>0</v>
      </c>
      <c r="V479" s="488">
        <v>0</v>
      </c>
      <c r="W479" s="488">
        <v>0</v>
      </c>
      <c r="X479" s="488">
        <v>0</v>
      </c>
      <c r="Y479" s="499">
        <v>13</v>
      </c>
      <c r="Z479" s="499" t="s">
        <v>418</v>
      </c>
      <c r="AA479" s="488">
        <v>0</v>
      </c>
      <c r="AB479" s="499">
        <v>0</v>
      </c>
      <c r="AC479" s="488">
        <v>0</v>
      </c>
      <c r="AD479" s="499">
        <v>0</v>
      </c>
      <c r="AE479" s="488">
        <v>0</v>
      </c>
      <c r="AF479" s="500">
        <v>0</v>
      </c>
    </row>
    <row r="480" spans="1:32" ht="15" customHeight="1" x14ac:dyDescent="0.2">
      <c r="A480" s="463" t="s">
        <v>80</v>
      </c>
      <c r="B480" s="482">
        <v>1</v>
      </c>
      <c r="C480" s="482">
        <v>0</v>
      </c>
      <c r="D480" s="482">
        <v>0</v>
      </c>
      <c r="E480" s="482">
        <v>1</v>
      </c>
      <c r="F480" s="482">
        <v>0</v>
      </c>
      <c r="G480" s="482">
        <v>0</v>
      </c>
      <c r="H480" s="482">
        <v>0</v>
      </c>
      <c r="I480" s="482" t="s">
        <v>20</v>
      </c>
      <c r="J480" s="479" t="s">
        <v>80</v>
      </c>
      <c r="K480" s="489">
        <v>0</v>
      </c>
      <c r="L480" s="482">
        <v>0</v>
      </c>
      <c r="M480" s="482">
        <v>0</v>
      </c>
      <c r="N480" s="482">
        <v>1</v>
      </c>
      <c r="O480" s="482">
        <v>0</v>
      </c>
      <c r="P480" s="482">
        <v>0</v>
      </c>
      <c r="Q480" s="482">
        <v>0</v>
      </c>
      <c r="R480" s="482">
        <v>0</v>
      </c>
      <c r="S480" s="482">
        <v>0</v>
      </c>
      <c r="T480" s="482">
        <v>0</v>
      </c>
      <c r="U480" s="482">
        <v>0</v>
      </c>
      <c r="V480" s="482">
        <v>0</v>
      </c>
      <c r="W480" s="482">
        <v>0</v>
      </c>
      <c r="X480" s="482">
        <v>0</v>
      </c>
      <c r="Y480" s="490">
        <v>20.6</v>
      </c>
      <c r="Z480" s="490" t="s">
        <v>418</v>
      </c>
      <c r="AA480" s="482">
        <v>0</v>
      </c>
      <c r="AB480" s="490">
        <v>0</v>
      </c>
      <c r="AC480" s="482">
        <v>0</v>
      </c>
      <c r="AD480" s="490">
        <v>0</v>
      </c>
      <c r="AE480" s="482">
        <v>0</v>
      </c>
      <c r="AF480" s="491">
        <v>0</v>
      </c>
    </row>
    <row r="481" spans="1:32" ht="15" customHeight="1" x14ac:dyDescent="0.2">
      <c r="A481" s="463" t="s">
        <v>81</v>
      </c>
      <c r="B481" s="482">
        <v>1</v>
      </c>
      <c r="C481" s="482">
        <v>0</v>
      </c>
      <c r="D481" s="482">
        <v>1</v>
      </c>
      <c r="E481" s="482">
        <v>0</v>
      </c>
      <c r="F481" s="482">
        <v>0</v>
      </c>
      <c r="G481" s="482">
        <v>0</v>
      </c>
      <c r="H481" s="482">
        <v>0</v>
      </c>
      <c r="I481" s="482" t="s">
        <v>20</v>
      </c>
      <c r="J481" s="479" t="s">
        <v>81</v>
      </c>
      <c r="K481" s="489">
        <v>0</v>
      </c>
      <c r="L481" s="482">
        <v>0</v>
      </c>
      <c r="M481" s="482">
        <v>1</v>
      </c>
      <c r="N481" s="482">
        <v>0</v>
      </c>
      <c r="O481" s="482">
        <v>0</v>
      </c>
      <c r="P481" s="482">
        <v>0</v>
      </c>
      <c r="Q481" s="482">
        <v>0</v>
      </c>
      <c r="R481" s="482">
        <v>0</v>
      </c>
      <c r="S481" s="482">
        <v>0</v>
      </c>
      <c r="T481" s="482">
        <v>0</v>
      </c>
      <c r="U481" s="482">
        <v>0</v>
      </c>
      <c r="V481" s="482">
        <v>0</v>
      </c>
      <c r="W481" s="482">
        <v>0</v>
      </c>
      <c r="X481" s="482">
        <v>0</v>
      </c>
      <c r="Y481" s="490">
        <v>19.5</v>
      </c>
      <c r="Z481" s="490" t="s">
        <v>418</v>
      </c>
      <c r="AA481" s="482">
        <v>0</v>
      </c>
      <c r="AB481" s="490">
        <v>0</v>
      </c>
      <c r="AC481" s="482">
        <v>0</v>
      </c>
      <c r="AD481" s="490">
        <v>0</v>
      </c>
      <c r="AE481" s="482">
        <v>0</v>
      </c>
      <c r="AF481" s="491">
        <v>0</v>
      </c>
    </row>
    <row r="482" spans="1:32" ht="15" customHeight="1" x14ac:dyDescent="0.2">
      <c r="A482" s="463" t="s">
        <v>82</v>
      </c>
      <c r="B482" s="482">
        <v>4</v>
      </c>
      <c r="C482" s="482">
        <v>1</v>
      </c>
      <c r="D482" s="482">
        <v>2</v>
      </c>
      <c r="E482" s="482">
        <v>1</v>
      </c>
      <c r="F482" s="482">
        <v>0</v>
      </c>
      <c r="G482" s="482">
        <v>0</v>
      </c>
      <c r="H482" s="482">
        <v>0</v>
      </c>
      <c r="I482" s="482" t="s">
        <v>20</v>
      </c>
      <c r="J482" s="479" t="s">
        <v>82</v>
      </c>
      <c r="K482" s="489">
        <v>0</v>
      </c>
      <c r="L482" s="482">
        <v>2</v>
      </c>
      <c r="M482" s="482">
        <v>1</v>
      </c>
      <c r="N482" s="482">
        <v>1</v>
      </c>
      <c r="O482" s="482">
        <v>0</v>
      </c>
      <c r="P482" s="482">
        <v>0</v>
      </c>
      <c r="Q482" s="482">
        <v>0</v>
      </c>
      <c r="R482" s="482">
        <v>0</v>
      </c>
      <c r="S482" s="482">
        <v>0</v>
      </c>
      <c r="T482" s="482">
        <v>0</v>
      </c>
      <c r="U482" s="482">
        <v>0</v>
      </c>
      <c r="V482" s="482">
        <v>0</v>
      </c>
      <c r="W482" s="482">
        <v>0</v>
      </c>
      <c r="X482" s="482">
        <v>0</v>
      </c>
      <c r="Y482" s="490">
        <v>15.7</v>
      </c>
      <c r="Z482" s="490" t="s">
        <v>418</v>
      </c>
      <c r="AA482" s="482">
        <v>0</v>
      </c>
      <c r="AB482" s="490">
        <v>0</v>
      </c>
      <c r="AC482" s="482">
        <v>0</v>
      </c>
      <c r="AD482" s="490">
        <v>0</v>
      </c>
      <c r="AE482" s="482">
        <v>0</v>
      </c>
      <c r="AF482" s="491">
        <v>0</v>
      </c>
    </row>
    <row r="483" spans="1:32" ht="15" customHeight="1" x14ac:dyDescent="0.2">
      <c r="A483" s="463" t="s">
        <v>47</v>
      </c>
      <c r="B483" s="482">
        <v>0</v>
      </c>
      <c r="C483" s="482">
        <v>0</v>
      </c>
      <c r="D483" s="482">
        <v>0</v>
      </c>
      <c r="E483" s="482">
        <v>0</v>
      </c>
      <c r="F483" s="482">
        <v>0</v>
      </c>
      <c r="G483" s="482">
        <v>0</v>
      </c>
      <c r="H483" s="482">
        <v>0</v>
      </c>
      <c r="I483" s="482" t="s">
        <v>20</v>
      </c>
      <c r="J483" s="479" t="s">
        <v>47</v>
      </c>
      <c r="K483" s="489">
        <v>0</v>
      </c>
      <c r="L483" s="482">
        <v>0</v>
      </c>
      <c r="M483" s="482">
        <v>0</v>
      </c>
      <c r="N483" s="482">
        <v>0</v>
      </c>
      <c r="O483" s="482">
        <v>0</v>
      </c>
      <c r="P483" s="482">
        <v>0</v>
      </c>
      <c r="Q483" s="482">
        <v>0</v>
      </c>
      <c r="R483" s="482">
        <v>0</v>
      </c>
      <c r="S483" s="482">
        <v>0</v>
      </c>
      <c r="T483" s="482">
        <v>0</v>
      </c>
      <c r="U483" s="482">
        <v>0</v>
      </c>
      <c r="V483" s="482">
        <v>0</v>
      </c>
      <c r="W483" s="482">
        <v>0</v>
      </c>
      <c r="X483" s="482">
        <v>0</v>
      </c>
      <c r="Y483" s="490" t="s">
        <v>418</v>
      </c>
      <c r="Z483" s="490" t="s">
        <v>418</v>
      </c>
      <c r="AA483" s="482">
        <v>0</v>
      </c>
      <c r="AB483" s="490">
        <v>0</v>
      </c>
      <c r="AC483" s="482">
        <v>0</v>
      </c>
      <c r="AD483" s="490">
        <v>0</v>
      </c>
      <c r="AE483" s="482">
        <v>0</v>
      </c>
      <c r="AF483" s="491">
        <v>0</v>
      </c>
    </row>
    <row r="484" spans="1:32" ht="15" customHeight="1" x14ac:dyDescent="0.2">
      <c r="A484" s="463" t="s">
        <v>83</v>
      </c>
      <c r="B484" s="482">
        <v>1</v>
      </c>
      <c r="C484" s="482">
        <v>0</v>
      </c>
      <c r="D484" s="482">
        <v>1</v>
      </c>
      <c r="E484" s="482">
        <v>0</v>
      </c>
      <c r="F484" s="482">
        <v>0</v>
      </c>
      <c r="G484" s="482">
        <v>0</v>
      </c>
      <c r="H484" s="482">
        <v>0</v>
      </c>
      <c r="I484" s="482" t="s">
        <v>20</v>
      </c>
      <c r="J484" s="479" t="s">
        <v>83</v>
      </c>
      <c r="K484" s="489">
        <v>1</v>
      </c>
      <c r="L484" s="482">
        <v>0</v>
      </c>
      <c r="M484" s="482">
        <v>0</v>
      </c>
      <c r="N484" s="482">
        <v>0</v>
      </c>
      <c r="O484" s="482">
        <v>0</v>
      </c>
      <c r="P484" s="482">
        <v>0</v>
      </c>
      <c r="Q484" s="482">
        <v>0</v>
      </c>
      <c r="R484" s="482">
        <v>0</v>
      </c>
      <c r="S484" s="482">
        <v>0</v>
      </c>
      <c r="T484" s="482">
        <v>0</v>
      </c>
      <c r="U484" s="482">
        <v>0</v>
      </c>
      <c r="V484" s="482">
        <v>0</v>
      </c>
      <c r="W484" s="482">
        <v>0</v>
      </c>
      <c r="X484" s="482">
        <v>0</v>
      </c>
      <c r="Y484" s="490">
        <v>7.8</v>
      </c>
      <c r="Z484" s="490" t="s">
        <v>418</v>
      </c>
      <c r="AA484" s="482">
        <v>0</v>
      </c>
      <c r="AB484" s="490">
        <v>0</v>
      </c>
      <c r="AC484" s="482">
        <v>0</v>
      </c>
      <c r="AD484" s="490">
        <v>0</v>
      </c>
      <c r="AE484" s="482">
        <v>0</v>
      </c>
      <c r="AF484" s="491">
        <v>0</v>
      </c>
    </row>
    <row r="485" spans="1:32" ht="15" customHeight="1" x14ac:dyDescent="0.2">
      <c r="A485" s="463" t="s">
        <v>84</v>
      </c>
      <c r="B485" s="482">
        <v>0</v>
      </c>
      <c r="C485" s="482">
        <v>0</v>
      </c>
      <c r="D485" s="482">
        <v>0</v>
      </c>
      <c r="E485" s="482">
        <v>0</v>
      </c>
      <c r="F485" s="482">
        <v>0</v>
      </c>
      <c r="G485" s="482">
        <v>0</v>
      </c>
      <c r="H485" s="482">
        <v>0</v>
      </c>
      <c r="I485" s="482" t="s">
        <v>20</v>
      </c>
      <c r="J485" s="479" t="s">
        <v>84</v>
      </c>
      <c r="K485" s="489">
        <v>0</v>
      </c>
      <c r="L485" s="482">
        <v>0</v>
      </c>
      <c r="M485" s="482">
        <v>0</v>
      </c>
      <c r="N485" s="482">
        <v>0</v>
      </c>
      <c r="O485" s="482">
        <v>0</v>
      </c>
      <c r="P485" s="482">
        <v>0</v>
      </c>
      <c r="Q485" s="482">
        <v>0</v>
      </c>
      <c r="R485" s="482">
        <v>0</v>
      </c>
      <c r="S485" s="482">
        <v>0</v>
      </c>
      <c r="T485" s="482">
        <v>0</v>
      </c>
      <c r="U485" s="482">
        <v>0</v>
      </c>
      <c r="V485" s="482">
        <v>0</v>
      </c>
      <c r="W485" s="482">
        <v>0</v>
      </c>
      <c r="X485" s="482">
        <v>0</v>
      </c>
      <c r="Y485" s="490" t="s">
        <v>418</v>
      </c>
      <c r="Z485" s="490" t="s">
        <v>418</v>
      </c>
      <c r="AA485" s="482">
        <v>0</v>
      </c>
      <c r="AB485" s="490">
        <v>0</v>
      </c>
      <c r="AC485" s="482">
        <v>0</v>
      </c>
      <c r="AD485" s="490">
        <v>0</v>
      </c>
      <c r="AE485" s="482">
        <v>0</v>
      </c>
      <c r="AF485" s="491">
        <v>0</v>
      </c>
    </row>
    <row r="486" spans="1:32" ht="15" customHeight="1" x14ac:dyDescent="0.2">
      <c r="A486" s="463" t="s">
        <v>85</v>
      </c>
      <c r="B486" s="482">
        <v>1</v>
      </c>
      <c r="C486" s="482">
        <v>1</v>
      </c>
      <c r="D486" s="482">
        <v>0</v>
      </c>
      <c r="E486" s="482">
        <v>0</v>
      </c>
      <c r="F486" s="482">
        <v>0</v>
      </c>
      <c r="G486" s="482">
        <v>0</v>
      </c>
      <c r="H486" s="482">
        <v>0</v>
      </c>
      <c r="I486" s="482" t="s">
        <v>20</v>
      </c>
      <c r="J486" s="479" t="s">
        <v>85</v>
      </c>
      <c r="K486" s="489">
        <v>0</v>
      </c>
      <c r="L486" s="482">
        <v>0</v>
      </c>
      <c r="M486" s="482">
        <v>1</v>
      </c>
      <c r="N486" s="482">
        <v>0</v>
      </c>
      <c r="O486" s="482">
        <v>0</v>
      </c>
      <c r="P486" s="482">
        <v>0</v>
      </c>
      <c r="Q486" s="482">
        <v>0</v>
      </c>
      <c r="R486" s="482">
        <v>0</v>
      </c>
      <c r="S486" s="482">
        <v>0</v>
      </c>
      <c r="T486" s="482">
        <v>0</v>
      </c>
      <c r="U486" s="482">
        <v>0</v>
      </c>
      <c r="V486" s="482">
        <v>0</v>
      </c>
      <c r="W486" s="482">
        <v>0</v>
      </c>
      <c r="X486" s="482">
        <v>0</v>
      </c>
      <c r="Y486" s="490">
        <v>17.7</v>
      </c>
      <c r="Z486" s="490" t="s">
        <v>418</v>
      </c>
      <c r="AA486" s="482">
        <v>0</v>
      </c>
      <c r="AB486" s="490">
        <v>0</v>
      </c>
      <c r="AC486" s="482">
        <v>0</v>
      </c>
      <c r="AD486" s="490">
        <v>0</v>
      </c>
      <c r="AE486" s="482">
        <v>0</v>
      </c>
      <c r="AF486" s="491">
        <v>0</v>
      </c>
    </row>
    <row r="487" spans="1:32" ht="15" customHeight="1" x14ac:dyDescent="0.2">
      <c r="A487" s="463" t="s">
        <v>49</v>
      </c>
      <c r="B487" s="482">
        <v>0</v>
      </c>
      <c r="C487" s="482">
        <v>0</v>
      </c>
      <c r="D487" s="482">
        <v>0</v>
      </c>
      <c r="E487" s="482">
        <v>0</v>
      </c>
      <c r="F487" s="482">
        <v>0</v>
      </c>
      <c r="G487" s="482">
        <v>0</v>
      </c>
      <c r="H487" s="482">
        <v>0</v>
      </c>
      <c r="I487" s="482" t="s">
        <v>20</v>
      </c>
      <c r="J487" s="479" t="s">
        <v>49</v>
      </c>
      <c r="K487" s="489">
        <v>0</v>
      </c>
      <c r="L487" s="482">
        <v>0</v>
      </c>
      <c r="M487" s="482">
        <v>0</v>
      </c>
      <c r="N487" s="482">
        <v>0</v>
      </c>
      <c r="O487" s="482">
        <v>0</v>
      </c>
      <c r="P487" s="482">
        <v>0</v>
      </c>
      <c r="Q487" s="482">
        <v>0</v>
      </c>
      <c r="R487" s="482">
        <v>0</v>
      </c>
      <c r="S487" s="482">
        <v>0</v>
      </c>
      <c r="T487" s="482">
        <v>0</v>
      </c>
      <c r="U487" s="482">
        <v>0</v>
      </c>
      <c r="V487" s="482">
        <v>0</v>
      </c>
      <c r="W487" s="482">
        <v>0</v>
      </c>
      <c r="X487" s="482">
        <v>0</v>
      </c>
      <c r="Y487" s="490" t="s">
        <v>418</v>
      </c>
      <c r="Z487" s="490" t="s">
        <v>418</v>
      </c>
      <c r="AA487" s="482">
        <v>0</v>
      </c>
      <c r="AB487" s="490">
        <v>0</v>
      </c>
      <c r="AC487" s="482">
        <v>0</v>
      </c>
      <c r="AD487" s="490">
        <v>0</v>
      </c>
      <c r="AE487" s="482">
        <v>0</v>
      </c>
      <c r="AF487" s="491">
        <v>0</v>
      </c>
    </row>
    <row r="488" spans="1:32" ht="15" customHeight="1" x14ac:dyDescent="0.2">
      <c r="A488" s="463" t="s">
        <v>86</v>
      </c>
      <c r="B488" s="482">
        <v>3</v>
      </c>
      <c r="C488" s="482">
        <v>0</v>
      </c>
      <c r="D488" s="482">
        <v>3</v>
      </c>
      <c r="E488" s="482">
        <v>0</v>
      </c>
      <c r="F488" s="482">
        <v>0</v>
      </c>
      <c r="G488" s="482">
        <v>0</v>
      </c>
      <c r="H488" s="482">
        <v>0</v>
      </c>
      <c r="I488" s="482" t="s">
        <v>20</v>
      </c>
      <c r="J488" s="479" t="s">
        <v>86</v>
      </c>
      <c r="K488" s="489">
        <v>0</v>
      </c>
      <c r="L488" s="482">
        <v>2</v>
      </c>
      <c r="M488" s="482">
        <v>1</v>
      </c>
      <c r="N488" s="482">
        <v>0</v>
      </c>
      <c r="O488" s="482">
        <v>0</v>
      </c>
      <c r="P488" s="482">
        <v>0</v>
      </c>
      <c r="Q488" s="482">
        <v>0</v>
      </c>
      <c r="R488" s="482">
        <v>0</v>
      </c>
      <c r="S488" s="482">
        <v>0</v>
      </c>
      <c r="T488" s="482">
        <v>0</v>
      </c>
      <c r="U488" s="482">
        <v>0</v>
      </c>
      <c r="V488" s="482">
        <v>0</v>
      </c>
      <c r="W488" s="482">
        <v>0</v>
      </c>
      <c r="X488" s="482">
        <v>0</v>
      </c>
      <c r="Y488" s="490">
        <v>14.9</v>
      </c>
      <c r="Z488" s="490" t="s">
        <v>418</v>
      </c>
      <c r="AA488" s="482">
        <v>0</v>
      </c>
      <c r="AB488" s="490">
        <v>0</v>
      </c>
      <c r="AC488" s="482">
        <v>0</v>
      </c>
      <c r="AD488" s="490">
        <v>0</v>
      </c>
      <c r="AE488" s="482">
        <v>0</v>
      </c>
      <c r="AF488" s="491">
        <v>0</v>
      </c>
    </row>
    <row r="489" spans="1:32" ht="15" customHeight="1" x14ac:dyDescent="0.2">
      <c r="A489" s="463" t="s">
        <v>87</v>
      </c>
      <c r="B489" s="482">
        <v>1</v>
      </c>
      <c r="C489" s="482">
        <v>0</v>
      </c>
      <c r="D489" s="482">
        <v>1</v>
      </c>
      <c r="E489" s="482">
        <v>0</v>
      </c>
      <c r="F489" s="482">
        <v>0</v>
      </c>
      <c r="G489" s="482">
        <v>0</v>
      </c>
      <c r="H489" s="482">
        <v>0</v>
      </c>
      <c r="I489" s="482" t="s">
        <v>20</v>
      </c>
      <c r="J489" s="479" t="s">
        <v>87</v>
      </c>
      <c r="K489" s="489">
        <v>0</v>
      </c>
      <c r="L489" s="482">
        <v>0</v>
      </c>
      <c r="M489" s="482">
        <v>0</v>
      </c>
      <c r="N489" s="482">
        <v>1</v>
      </c>
      <c r="O489" s="482">
        <v>0</v>
      </c>
      <c r="P489" s="482">
        <v>0</v>
      </c>
      <c r="Q489" s="482">
        <v>0</v>
      </c>
      <c r="R489" s="482">
        <v>0</v>
      </c>
      <c r="S489" s="482">
        <v>0</v>
      </c>
      <c r="T489" s="482">
        <v>0</v>
      </c>
      <c r="U489" s="482">
        <v>0</v>
      </c>
      <c r="V489" s="482">
        <v>0</v>
      </c>
      <c r="W489" s="482">
        <v>0</v>
      </c>
      <c r="X489" s="482">
        <v>0</v>
      </c>
      <c r="Y489" s="490">
        <v>22</v>
      </c>
      <c r="Z489" s="490" t="s">
        <v>418</v>
      </c>
      <c r="AA489" s="482">
        <v>0</v>
      </c>
      <c r="AB489" s="490">
        <v>0</v>
      </c>
      <c r="AC489" s="482">
        <v>0</v>
      </c>
      <c r="AD489" s="490">
        <v>0</v>
      </c>
      <c r="AE489" s="482">
        <v>0</v>
      </c>
      <c r="AF489" s="491">
        <v>0</v>
      </c>
    </row>
    <row r="490" spans="1:32" ht="15" customHeight="1" x14ac:dyDescent="0.2">
      <c r="A490" s="463" t="s">
        <v>88</v>
      </c>
      <c r="B490" s="482">
        <v>1</v>
      </c>
      <c r="C490" s="482">
        <v>0</v>
      </c>
      <c r="D490" s="482">
        <v>1</v>
      </c>
      <c r="E490" s="482">
        <v>0</v>
      </c>
      <c r="F490" s="482">
        <v>0</v>
      </c>
      <c r="G490" s="482">
        <v>0</v>
      </c>
      <c r="H490" s="482">
        <v>0</v>
      </c>
      <c r="I490" s="482" t="s">
        <v>20</v>
      </c>
      <c r="J490" s="479" t="s">
        <v>88</v>
      </c>
      <c r="K490" s="489">
        <v>0</v>
      </c>
      <c r="L490" s="482">
        <v>0</v>
      </c>
      <c r="M490" s="482">
        <v>1</v>
      </c>
      <c r="N490" s="482">
        <v>0</v>
      </c>
      <c r="O490" s="482">
        <v>0</v>
      </c>
      <c r="P490" s="482">
        <v>0</v>
      </c>
      <c r="Q490" s="482">
        <v>0</v>
      </c>
      <c r="R490" s="482">
        <v>0</v>
      </c>
      <c r="S490" s="482">
        <v>0</v>
      </c>
      <c r="T490" s="482">
        <v>0</v>
      </c>
      <c r="U490" s="482">
        <v>0</v>
      </c>
      <c r="V490" s="482">
        <v>0</v>
      </c>
      <c r="W490" s="482">
        <v>0</v>
      </c>
      <c r="X490" s="482">
        <v>0</v>
      </c>
      <c r="Y490" s="490">
        <v>18.100000000000001</v>
      </c>
      <c r="Z490" s="490" t="s">
        <v>418</v>
      </c>
      <c r="AA490" s="482">
        <v>0</v>
      </c>
      <c r="AB490" s="490">
        <v>0</v>
      </c>
      <c r="AC490" s="482">
        <v>0</v>
      </c>
      <c r="AD490" s="490">
        <v>0</v>
      </c>
      <c r="AE490" s="482">
        <v>0</v>
      </c>
      <c r="AF490" s="491">
        <v>0</v>
      </c>
    </row>
    <row r="491" spans="1:32" ht="15" customHeight="1" x14ac:dyDescent="0.2">
      <c r="A491" s="463" t="s">
        <v>50</v>
      </c>
      <c r="B491" s="482">
        <v>2</v>
      </c>
      <c r="C491" s="482">
        <v>0</v>
      </c>
      <c r="D491" s="482">
        <v>2</v>
      </c>
      <c r="E491" s="482">
        <v>0</v>
      </c>
      <c r="F491" s="482">
        <v>0</v>
      </c>
      <c r="G491" s="482">
        <v>0</v>
      </c>
      <c r="H491" s="482">
        <v>0</v>
      </c>
      <c r="I491" s="482" t="s">
        <v>20</v>
      </c>
      <c r="J491" s="479" t="s">
        <v>50</v>
      </c>
      <c r="K491" s="489">
        <v>1</v>
      </c>
      <c r="L491" s="482">
        <v>0</v>
      </c>
      <c r="M491" s="482">
        <v>1</v>
      </c>
      <c r="N491" s="482">
        <v>0</v>
      </c>
      <c r="O491" s="482">
        <v>0</v>
      </c>
      <c r="P491" s="482">
        <v>0</v>
      </c>
      <c r="Q491" s="482">
        <v>0</v>
      </c>
      <c r="R491" s="482">
        <v>0</v>
      </c>
      <c r="S491" s="482">
        <v>0</v>
      </c>
      <c r="T491" s="482">
        <v>0</v>
      </c>
      <c r="U491" s="482">
        <v>0</v>
      </c>
      <c r="V491" s="482">
        <v>0</v>
      </c>
      <c r="W491" s="482">
        <v>0</v>
      </c>
      <c r="X491" s="482">
        <v>0</v>
      </c>
      <c r="Y491" s="490">
        <v>13.3</v>
      </c>
      <c r="Z491" s="490" t="s">
        <v>418</v>
      </c>
      <c r="AA491" s="482">
        <v>0</v>
      </c>
      <c r="AB491" s="490">
        <v>0</v>
      </c>
      <c r="AC491" s="482">
        <v>0</v>
      </c>
      <c r="AD491" s="490">
        <v>0</v>
      </c>
      <c r="AE491" s="482">
        <v>0</v>
      </c>
      <c r="AF491" s="491">
        <v>0</v>
      </c>
    </row>
    <row r="492" spans="1:32" ht="15" customHeight="1" x14ac:dyDescent="0.2">
      <c r="A492" s="463" t="s">
        <v>89</v>
      </c>
      <c r="B492" s="482">
        <v>5</v>
      </c>
      <c r="C492" s="482">
        <v>1</v>
      </c>
      <c r="D492" s="482">
        <v>4</v>
      </c>
      <c r="E492" s="482">
        <v>0</v>
      </c>
      <c r="F492" s="482">
        <v>0</v>
      </c>
      <c r="G492" s="482">
        <v>0</v>
      </c>
      <c r="H492" s="482">
        <v>0</v>
      </c>
      <c r="I492" s="482" t="s">
        <v>20</v>
      </c>
      <c r="J492" s="479" t="s">
        <v>89</v>
      </c>
      <c r="K492" s="489">
        <v>0</v>
      </c>
      <c r="L492" s="482">
        <v>2</v>
      </c>
      <c r="M492" s="482">
        <v>3</v>
      </c>
      <c r="N492" s="482">
        <v>0</v>
      </c>
      <c r="O492" s="482">
        <v>0</v>
      </c>
      <c r="P492" s="482">
        <v>0</v>
      </c>
      <c r="Q492" s="482">
        <v>0</v>
      </c>
      <c r="R492" s="482">
        <v>0</v>
      </c>
      <c r="S492" s="482">
        <v>0</v>
      </c>
      <c r="T492" s="482">
        <v>0</v>
      </c>
      <c r="U492" s="482">
        <v>0</v>
      </c>
      <c r="V492" s="482">
        <v>0</v>
      </c>
      <c r="W492" s="482">
        <v>0</v>
      </c>
      <c r="X492" s="482">
        <v>0</v>
      </c>
      <c r="Y492" s="490">
        <v>15.5</v>
      </c>
      <c r="Z492" s="490" t="s">
        <v>418</v>
      </c>
      <c r="AA492" s="482">
        <v>0</v>
      </c>
      <c r="AB492" s="490">
        <v>0</v>
      </c>
      <c r="AC492" s="482">
        <v>0</v>
      </c>
      <c r="AD492" s="490">
        <v>0</v>
      </c>
      <c r="AE492" s="482">
        <v>0</v>
      </c>
      <c r="AF492" s="491">
        <v>0</v>
      </c>
    </row>
    <row r="493" spans="1:32" ht="15" customHeight="1" x14ac:dyDescent="0.2">
      <c r="A493" s="463" t="s">
        <v>90</v>
      </c>
      <c r="B493" s="482">
        <v>0</v>
      </c>
      <c r="C493" s="482">
        <v>0</v>
      </c>
      <c r="D493" s="482">
        <v>0</v>
      </c>
      <c r="E493" s="482">
        <v>0</v>
      </c>
      <c r="F493" s="482">
        <v>0</v>
      </c>
      <c r="G493" s="482">
        <v>0</v>
      </c>
      <c r="H493" s="482">
        <v>0</v>
      </c>
      <c r="I493" s="482" t="s">
        <v>20</v>
      </c>
      <c r="J493" s="479" t="s">
        <v>90</v>
      </c>
      <c r="K493" s="489">
        <v>0</v>
      </c>
      <c r="L493" s="482">
        <v>0</v>
      </c>
      <c r="M493" s="482">
        <v>0</v>
      </c>
      <c r="N493" s="482">
        <v>0</v>
      </c>
      <c r="O493" s="482">
        <v>0</v>
      </c>
      <c r="P493" s="482">
        <v>0</v>
      </c>
      <c r="Q493" s="482">
        <v>0</v>
      </c>
      <c r="R493" s="482">
        <v>0</v>
      </c>
      <c r="S493" s="482">
        <v>0</v>
      </c>
      <c r="T493" s="482">
        <v>0</v>
      </c>
      <c r="U493" s="482">
        <v>0</v>
      </c>
      <c r="V493" s="482">
        <v>0</v>
      </c>
      <c r="W493" s="482">
        <v>0</v>
      </c>
      <c r="X493" s="482">
        <v>0</v>
      </c>
      <c r="Y493" s="490" t="s">
        <v>418</v>
      </c>
      <c r="Z493" s="490" t="s">
        <v>418</v>
      </c>
      <c r="AA493" s="482">
        <v>0</v>
      </c>
      <c r="AB493" s="490">
        <v>0</v>
      </c>
      <c r="AC493" s="482">
        <v>0</v>
      </c>
      <c r="AD493" s="490">
        <v>0</v>
      </c>
      <c r="AE493" s="482">
        <v>0</v>
      </c>
      <c r="AF493" s="491">
        <v>0</v>
      </c>
    </row>
    <row r="494" spans="1:32" ht="15" customHeight="1" x14ac:dyDescent="0.2">
      <c r="A494" s="463" t="s">
        <v>91</v>
      </c>
      <c r="B494" s="482">
        <v>2</v>
      </c>
      <c r="C494" s="482">
        <v>0</v>
      </c>
      <c r="D494" s="482">
        <v>2</v>
      </c>
      <c r="E494" s="482">
        <v>0</v>
      </c>
      <c r="F494" s="482">
        <v>0</v>
      </c>
      <c r="G494" s="482">
        <v>0</v>
      </c>
      <c r="H494" s="482">
        <v>0</v>
      </c>
      <c r="I494" s="482" t="s">
        <v>20</v>
      </c>
      <c r="J494" s="479" t="s">
        <v>91</v>
      </c>
      <c r="K494" s="489">
        <v>0</v>
      </c>
      <c r="L494" s="482">
        <v>2</v>
      </c>
      <c r="M494" s="482">
        <v>0</v>
      </c>
      <c r="N494" s="482">
        <v>0</v>
      </c>
      <c r="O494" s="482">
        <v>0</v>
      </c>
      <c r="P494" s="482">
        <v>0</v>
      </c>
      <c r="Q494" s="482">
        <v>0</v>
      </c>
      <c r="R494" s="482">
        <v>0</v>
      </c>
      <c r="S494" s="482">
        <v>0</v>
      </c>
      <c r="T494" s="482">
        <v>0</v>
      </c>
      <c r="U494" s="482">
        <v>0</v>
      </c>
      <c r="V494" s="482">
        <v>0</v>
      </c>
      <c r="W494" s="482">
        <v>0</v>
      </c>
      <c r="X494" s="482">
        <v>0</v>
      </c>
      <c r="Y494" s="490">
        <v>13.5</v>
      </c>
      <c r="Z494" s="490" t="s">
        <v>418</v>
      </c>
      <c r="AA494" s="482">
        <v>0</v>
      </c>
      <c r="AB494" s="490">
        <v>0</v>
      </c>
      <c r="AC494" s="482">
        <v>0</v>
      </c>
      <c r="AD494" s="490">
        <v>0</v>
      </c>
      <c r="AE494" s="482">
        <v>0</v>
      </c>
      <c r="AF494" s="491">
        <v>0</v>
      </c>
    </row>
    <row r="495" spans="1:32" ht="15" customHeight="1" x14ac:dyDescent="0.2">
      <c r="A495" s="463" t="s">
        <v>52</v>
      </c>
      <c r="B495" s="482">
        <v>4</v>
      </c>
      <c r="C495" s="482">
        <v>1</v>
      </c>
      <c r="D495" s="482">
        <v>2</v>
      </c>
      <c r="E495" s="482">
        <v>1</v>
      </c>
      <c r="F495" s="482">
        <v>0</v>
      </c>
      <c r="G495" s="482">
        <v>0</v>
      </c>
      <c r="H495" s="482">
        <v>0</v>
      </c>
      <c r="I495" s="482" t="s">
        <v>20</v>
      </c>
      <c r="J495" s="479" t="s">
        <v>52</v>
      </c>
      <c r="K495" s="489">
        <v>2</v>
      </c>
      <c r="L495" s="482">
        <v>1</v>
      </c>
      <c r="M495" s="482">
        <v>1</v>
      </c>
      <c r="N495" s="482">
        <v>0</v>
      </c>
      <c r="O495" s="482">
        <v>0</v>
      </c>
      <c r="P495" s="482">
        <v>0</v>
      </c>
      <c r="Q495" s="482">
        <v>0</v>
      </c>
      <c r="R495" s="482">
        <v>0</v>
      </c>
      <c r="S495" s="482">
        <v>0</v>
      </c>
      <c r="T495" s="482">
        <v>0</v>
      </c>
      <c r="U495" s="482">
        <v>0</v>
      </c>
      <c r="V495" s="482">
        <v>0</v>
      </c>
      <c r="W495" s="482">
        <v>0</v>
      </c>
      <c r="X495" s="482">
        <v>0</v>
      </c>
      <c r="Y495" s="490">
        <v>11.2</v>
      </c>
      <c r="Z495" s="490" t="s">
        <v>418</v>
      </c>
      <c r="AA495" s="482">
        <v>0</v>
      </c>
      <c r="AB495" s="490">
        <v>0</v>
      </c>
      <c r="AC495" s="482">
        <v>0</v>
      </c>
      <c r="AD495" s="490">
        <v>0</v>
      </c>
      <c r="AE495" s="482">
        <v>0</v>
      </c>
      <c r="AF495" s="491">
        <v>0</v>
      </c>
    </row>
    <row r="496" spans="1:32" ht="15" customHeight="1" x14ac:dyDescent="0.2">
      <c r="A496" s="463" t="s">
        <v>92</v>
      </c>
      <c r="B496" s="482">
        <v>1</v>
      </c>
      <c r="C496" s="482">
        <v>0</v>
      </c>
      <c r="D496" s="482">
        <v>1</v>
      </c>
      <c r="E496" s="482">
        <v>0</v>
      </c>
      <c r="F496" s="482">
        <v>0</v>
      </c>
      <c r="G496" s="482">
        <v>0</v>
      </c>
      <c r="H496" s="482">
        <v>0</v>
      </c>
      <c r="I496" s="482" t="s">
        <v>20</v>
      </c>
      <c r="J496" s="479" t="s">
        <v>92</v>
      </c>
      <c r="K496" s="489">
        <v>0</v>
      </c>
      <c r="L496" s="482">
        <v>1</v>
      </c>
      <c r="M496" s="482">
        <v>0</v>
      </c>
      <c r="N496" s="482">
        <v>0</v>
      </c>
      <c r="O496" s="482">
        <v>0</v>
      </c>
      <c r="P496" s="482">
        <v>0</v>
      </c>
      <c r="Q496" s="482">
        <v>0</v>
      </c>
      <c r="R496" s="482">
        <v>0</v>
      </c>
      <c r="S496" s="482">
        <v>0</v>
      </c>
      <c r="T496" s="482">
        <v>0</v>
      </c>
      <c r="U496" s="482">
        <v>0</v>
      </c>
      <c r="V496" s="482">
        <v>0</v>
      </c>
      <c r="W496" s="482">
        <v>0</v>
      </c>
      <c r="X496" s="482">
        <v>0</v>
      </c>
      <c r="Y496" s="490">
        <v>13.2</v>
      </c>
      <c r="Z496" s="490" t="s">
        <v>418</v>
      </c>
      <c r="AA496" s="482">
        <v>0</v>
      </c>
      <c r="AB496" s="490">
        <v>0</v>
      </c>
      <c r="AC496" s="482">
        <v>0</v>
      </c>
      <c r="AD496" s="490">
        <v>0</v>
      </c>
      <c r="AE496" s="482">
        <v>0</v>
      </c>
      <c r="AF496" s="491">
        <v>0</v>
      </c>
    </row>
    <row r="497" spans="1:32" ht="15" customHeight="1" x14ac:dyDescent="0.2">
      <c r="A497" s="463" t="s">
        <v>93</v>
      </c>
      <c r="B497" s="482">
        <v>2</v>
      </c>
      <c r="C497" s="482">
        <v>0</v>
      </c>
      <c r="D497" s="482">
        <v>2</v>
      </c>
      <c r="E497" s="482">
        <v>0</v>
      </c>
      <c r="F497" s="482">
        <v>0</v>
      </c>
      <c r="G497" s="482">
        <v>0</v>
      </c>
      <c r="H497" s="482">
        <v>0</v>
      </c>
      <c r="I497" s="482" t="s">
        <v>20</v>
      </c>
      <c r="J497" s="479" t="s">
        <v>93</v>
      </c>
      <c r="K497" s="489">
        <v>0</v>
      </c>
      <c r="L497" s="482">
        <v>0</v>
      </c>
      <c r="M497" s="482">
        <v>1</v>
      </c>
      <c r="N497" s="482">
        <v>1</v>
      </c>
      <c r="O497" s="482">
        <v>0</v>
      </c>
      <c r="P497" s="482">
        <v>0</v>
      </c>
      <c r="Q497" s="482">
        <v>0</v>
      </c>
      <c r="R497" s="482">
        <v>0</v>
      </c>
      <c r="S497" s="482">
        <v>0</v>
      </c>
      <c r="T497" s="482">
        <v>0</v>
      </c>
      <c r="U497" s="482">
        <v>0</v>
      </c>
      <c r="V497" s="482">
        <v>0</v>
      </c>
      <c r="W497" s="482">
        <v>0</v>
      </c>
      <c r="X497" s="482">
        <v>0</v>
      </c>
      <c r="Y497" s="490">
        <v>19.2</v>
      </c>
      <c r="Z497" s="490" t="s">
        <v>418</v>
      </c>
      <c r="AA497" s="482">
        <v>0</v>
      </c>
      <c r="AB497" s="490">
        <v>0</v>
      </c>
      <c r="AC497" s="482">
        <v>0</v>
      </c>
      <c r="AD497" s="490">
        <v>0</v>
      </c>
      <c r="AE497" s="482">
        <v>0</v>
      </c>
      <c r="AF497" s="491">
        <v>0</v>
      </c>
    </row>
    <row r="498" spans="1:32" ht="15" customHeight="1" x14ac:dyDescent="0.2">
      <c r="A498" s="463" t="s">
        <v>94</v>
      </c>
      <c r="B498" s="482">
        <v>3</v>
      </c>
      <c r="C498" s="482">
        <v>0</v>
      </c>
      <c r="D498" s="482">
        <v>3</v>
      </c>
      <c r="E498" s="482">
        <v>0</v>
      </c>
      <c r="F498" s="482">
        <v>0</v>
      </c>
      <c r="G498" s="482">
        <v>0</v>
      </c>
      <c r="H498" s="482">
        <v>0</v>
      </c>
      <c r="I498" s="482" t="s">
        <v>20</v>
      </c>
      <c r="J498" s="479" t="s">
        <v>94</v>
      </c>
      <c r="K498" s="489">
        <v>0</v>
      </c>
      <c r="L498" s="482">
        <v>0</v>
      </c>
      <c r="M498" s="482">
        <v>1</v>
      </c>
      <c r="N498" s="482">
        <v>2</v>
      </c>
      <c r="O498" s="482">
        <v>0</v>
      </c>
      <c r="P498" s="482">
        <v>0</v>
      </c>
      <c r="Q498" s="482">
        <v>0</v>
      </c>
      <c r="R498" s="482">
        <v>0</v>
      </c>
      <c r="S498" s="482">
        <v>0</v>
      </c>
      <c r="T498" s="482">
        <v>0</v>
      </c>
      <c r="U498" s="482">
        <v>0</v>
      </c>
      <c r="V498" s="482">
        <v>0</v>
      </c>
      <c r="W498" s="482">
        <v>0</v>
      </c>
      <c r="X498" s="482">
        <v>0</v>
      </c>
      <c r="Y498" s="490">
        <v>20</v>
      </c>
      <c r="Z498" s="490" t="s">
        <v>418</v>
      </c>
      <c r="AA498" s="482">
        <v>0</v>
      </c>
      <c r="AB498" s="490">
        <v>0</v>
      </c>
      <c r="AC498" s="482">
        <v>0</v>
      </c>
      <c r="AD498" s="490">
        <v>0</v>
      </c>
      <c r="AE498" s="482">
        <v>0</v>
      </c>
      <c r="AF498" s="491">
        <v>0</v>
      </c>
    </row>
    <row r="499" spans="1:32" ht="15" customHeight="1" x14ac:dyDescent="0.2">
      <c r="A499" s="463" t="s">
        <v>54</v>
      </c>
      <c r="B499" s="482">
        <v>3</v>
      </c>
      <c r="C499" s="482">
        <v>0</v>
      </c>
      <c r="D499" s="482">
        <v>2</v>
      </c>
      <c r="E499" s="482">
        <v>1</v>
      </c>
      <c r="F499" s="482">
        <v>0</v>
      </c>
      <c r="G499" s="482">
        <v>0</v>
      </c>
      <c r="H499" s="482">
        <v>0</v>
      </c>
      <c r="I499" s="482" t="s">
        <v>20</v>
      </c>
      <c r="J499" s="479" t="s">
        <v>54</v>
      </c>
      <c r="K499" s="489">
        <v>0</v>
      </c>
      <c r="L499" s="482">
        <v>1</v>
      </c>
      <c r="M499" s="482">
        <v>1</v>
      </c>
      <c r="N499" s="482">
        <v>1</v>
      </c>
      <c r="O499" s="482">
        <v>0</v>
      </c>
      <c r="P499" s="482">
        <v>0</v>
      </c>
      <c r="Q499" s="482">
        <v>0</v>
      </c>
      <c r="R499" s="482">
        <v>0</v>
      </c>
      <c r="S499" s="482">
        <v>0</v>
      </c>
      <c r="T499" s="482">
        <v>0</v>
      </c>
      <c r="U499" s="482">
        <v>0</v>
      </c>
      <c r="V499" s="482">
        <v>0</v>
      </c>
      <c r="W499" s="482">
        <v>0</v>
      </c>
      <c r="X499" s="482">
        <v>0</v>
      </c>
      <c r="Y499" s="490">
        <v>16.8</v>
      </c>
      <c r="Z499" s="490" t="s">
        <v>418</v>
      </c>
      <c r="AA499" s="482">
        <v>0</v>
      </c>
      <c r="AB499" s="490">
        <v>0</v>
      </c>
      <c r="AC499" s="482">
        <v>0</v>
      </c>
      <c r="AD499" s="490">
        <v>0</v>
      </c>
      <c r="AE499" s="482">
        <v>0</v>
      </c>
      <c r="AF499" s="491">
        <v>0</v>
      </c>
    </row>
    <row r="500" spans="1:32" ht="15" customHeight="1" x14ac:dyDescent="0.2">
      <c r="A500" s="463" t="s">
        <v>95</v>
      </c>
      <c r="B500" s="482">
        <v>2</v>
      </c>
      <c r="C500" s="482">
        <v>0</v>
      </c>
      <c r="D500" s="482">
        <v>2</v>
      </c>
      <c r="E500" s="482">
        <v>0</v>
      </c>
      <c r="F500" s="482">
        <v>0</v>
      </c>
      <c r="G500" s="482">
        <v>0</v>
      </c>
      <c r="H500" s="482">
        <v>0</v>
      </c>
      <c r="I500" s="482" t="s">
        <v>20</v>
      </c>
      <c r="J500" s="479" t="s">
        <v>95</v>
      </c>
      <c r="K500" s="489">
        <v>0</v>
      </c>
      <c r="L500" s="482">
        <v>1</v>
      </c>
      <c r="M500" s="482">
        <v>0</v>
      </c>
      <c r="N500" s="482">
        <v>1</v>
      </c>
      <c r="O500" s="482">
        <v>0</v>
      </c>
      <c r="P500" s="482">
        <v>0</v>
      </c>
      <c r="Q500" s="482">
        <v>0</v>
      </c>
      <c r="R500" s="482">
        <v>0</v>
      </c>
      <c r="S500" s="482">
        <v>0</v>
      </c>
      <c r="T500" s="482">
        <v>0</v>
      </c>
      <c r="U500" s="482">
        <v>0</v>
      </c>
      <c r="V500" s="482">
        <v>0</v>
      </c>
      <c r="W500" s="482">
        <v>0</v>
      </c>
      <c r="X500" s="482">
        <v>0</v>
      </c>
      <c r="Y500" s="490">
        <v>16.100000000000001</v>
      </c>
      <c r="Z500" s="490" t="s">
        <v>418</v>
      </c>
      <c r="AA500" s="482">
        <v>0</v>
      </c>
      <c r="AB500" s="490">
        <v>0</v>
      </c>
      <c r="AC500" s="482">
        <v>0</v>
      </c>
      <c r="AD500" s="490">
        <v>0</v>
      </c>
      <c r="AE500" s="482">
        <v>0</v>
      </c>
      <c r="AF500" s="491">
        <v>0</v>
      </c>
    </row>
    <row r="501" spans="1:32" ht="15" customHeight="1" x14ac:dyDescent="0.2">
      <c r="A501" s="463" t="s">
        <v>96</v>
      </c>
      <c r="B501" s="482">
        <v>1</v>
      </c>
      <c r="C501" s="482">
        <v>0</v>
      </c>
      <c r="D501" s="482">
        <v>1</v>
      </c>
      <c r="E501" s="482">
        <v>0</v>
      </c>
      <c r="F501" s="482">
        <v>0</v>
      </c>
      <c r="G501" s="482">
        <v>0</v>
      </c>
      <c r="H501" s="482">
        <v>0</v>
      </c>
      <c r="I501" s="482" t="s">
        <v>20</v>
      </c>
      <c r="J501" s="479" t="s">
        <v>96</v>
      </c>
      <c r="K501" s="489">
        <v>0</v>
      </c>
      <c r="L501" s="482">
        <v>0</v>
      </c>
      <c r="M501" s="482">
        <v>1</v>
      </c>
      <c r="N501" s="482">
        <v>0</v>
      </c>
      <c r="O501" s="482">
        <v>0</v>
      </c>
      <c r="P501" s="482">
        <v>0</v>
      </c>
      <c r="Q501" s="482">
        <v>0</v>
      </c>
      <c r="R501" s="482">
        <v>0</v>
      </c>
      <c r="S501" s="482">
        <v>0</v>
      </c>
      <c r="T501" s="482">
        <v>0</v>
      </c>
      <c r="U501" s="482">
        <v>0</v>
      </c>
      <c r="V501" s="482">
        <v>0</v>
      </c>
      <c r="W501" s="482">
        <v>0</v>
      </c>
      <c r="X501" s="482">
        <v>0</v>
      </c>
      <c r="Y501" s="490">
        <v>17.100000000000001</v>
      </c>
      <c r="Z501" s="490" t="s">
        <v>418</v>
      </c>
      <c r="AA501" s="482">
        <v>0</v>
      </c>
      <c r="AB501" s="490">
        <v>0</v>
      </c>
      <c r="AC501" s="482">
        <v>0</v>
      </c>
      <c r="AD501" s="490">
        <v>0</v>
      </c>
      <c r="AE501" s="482">
        <v>0</v>
      </c>
      <c r="AF501" s="491">
        <v>0</v>
      </c>
    </row>
    <row r="502" spans="1:32" ht="15" customHeight="1" x14ac:dyDescent="0.2">
      <c r="A502" s="463" t="s">
        <v>97</v>
      </c>
      <c r="B502" s="482">
        <v>1</v>
      </c>
      <c r="C502" s="482">
        <v>0</v>
      </c>
      <c r="D502" s="482">
        <v>1</v>
      </c>
      <c r="E502" s="482">
        <v>0</v>
      </c>
      <c r="F502" s="482">
        <v>0</v>
      </c>
      <c r="G502" s="482">
        <v>0</v>
      </c>
      <c r="H502" s="482">
        <v>0</v>
      </c>
      <c r="I502" s="482" t="s">
        <v>20</v>
      </c>
      <c r="J502" s="479" t="s">
        <v>97</v>
      </c>
      <c r="K502" s="489">
        <v>0</v>
      </c>
      <c r="L502" s="482">
        <v>1</v>
      </c>
      <c r="M502" s="482">
        <v>0</v>
      </c>
      <c r="N502" s="482">
        <v>0</v>
      </c>
      <c r="O502" s="482">
        <v>0</v>
      </c>
      <c r="P502" s="482">
        <v>0</v>
      </c>
      <c r="Q502" s="482">
        <v>0</v>
      </c>
      <c r="R502" s="482">
        <v>0</v>
      </c>
      <c r="S502" s="482">
        <v>0</v>
      </c>
      <c r="T502" s="482">
        <v>0</v>
      </c>
      <c r="U502" s="482">
        <v>0</v>
      </c>
      <c r="V502" s="482">
        <v>0</v>
      </c>
      <c r="W502" s="482">
        <v>0</v>
      </c>
      <c r="X502" s="482">
        <v>0</v>
      </c>
      <c r="Y502" s="490">
        <v>13.5</v>
      </c>
      <c r="Z502" s="490" t="s">
        <v>418</v>
      </c>
      <c r="AA502" s="482">
        <v>0</v>
      </c>
      <c r="AB502" s="490">
        <v>0</v>
      </c>
      <c r="AC502" s="482">
        <v>0</v>
      </c>
      <c r="AD502" s="490">
        <v>0</v>
      </c>
      <c r="AE502" s="482">
        <v>0</v>
      </c>
      <c r="AF502" s="491">
        <v>0</v>
      </c>
    </row>
    <row r="503" spans="1:32" ht="15" customHeight="1" x14ac:dyDescent="0.2">
      <c r="A503" s="463" t="s">
        <v>56</v>
      </c>
      <c r="B503" s="482">
        <v>1</v>
      </c>
      <c r="C503" s="482">
        <v>0</v>
      </c>
      <c r="D503" s="482">
        <v>0</v>
      </c>
      <c r="E503" s="482">
        <v>1</v>
      </c>
      <c r="F503" s="482">
        <v>0</v>
      </c>
      <c r="G503" s="482">
        <v>0</v>
      </c>
      <c r="H503" s="482">
        <v>0</v>
      </c>
      <c r="I503" s="482" t="s">
        <v>20</v>
      </c>
      <c r="J503" s="479" t="s">
        <v>56</v>
      </c>
      <c r="K503" s="489">
        <v>0</v>
      </c>
      <c r="L503" s="482">
        <v>1</v>
      </c>
      <c r="M503" s="482">
        <v>0</v>
      </c>
      <c r="N503" s="482">
        <v>0</v>
      </c>
      <c r="O503" s="482">
        <v>0</v>
      </c>
      <c r="P503" s="482">
        <v>0</v>
      </c>
      <c r="Q503" s="482">
        <v>0</v>
      </c>
      <c r="R503" s="482">
        <v>0</v>
      </c>
      <c r="S503" s="482">
        <v>0</v>
      </c>
      <c r="T503" s="482">
        <v>0</v>
      </c>
      <c r="U503" s="482">
        <v>0</v>
      </c>
      <c r="V503" s="482">
        <v>0</v>
      </c>
      <c r="W503" s="482">
        <v>0</v>
      </c>
      <c r="X503" s="482">
        <v>0</v>
      </c>
      <c r="Y503" s="490">
        <v>13.3</v>
      </c>
      <c r="Z503" s="490" t="s">
        <v>418</v>
      </c>
      <c r="AA503" s="482">
        <v>0</v>
      </c>
      <c r="AB503" s="490">
        <v>0</v>
      </c>
      <c r="AC503" s="482">
        <v>0</v>
      </c>
      <c r="AD503" s="490">
        <v>0</v>
      </c>
      <c r="AE503" s="482">
        <v>0</v>
      </c>
      <c r="AF503" s="491">
        <v>0</v>
      </c>
    </row>
    <row r="504" spans="1:32" ht="15" customHeight="1" x14ac:dyDescent="0.2">
      <c r="A504" s="463" t="s">
        <v>98</v>
      </c>
      <c r="B504" s="482">
        <v>2</v>
      </c>
      <c r="C504" s="482">
        <v>0</v>
      </c>
      <c r="D504" s="482">
        <v>2</v>
      </c>
      <c r="E504" s="482">
        <v>0</v>
      </c>
      <c r="F504" s="482">
        <v>0</v>
      </c>
      <c r="G504" s="482">
        <v>0</v>
      </c>
      <c r="H504" s="482">
        <v>0</v>
      </c>
      <c r="I504" s="482" t="s">
        <v>20</v>
      </c>
      <c r="J504" s="479" t="s">
        <v>98</v>
      </c>
      <c r="K504" s="489">
        <v>0</v>
      </c>
      <c r="L504" s="482">
        <v>1</v>
      </c>
      <c r="M504" s="482">
        <v>1</v>
      </c>
      <c r="N504" s="482">
        <v>0</v>
      </c>
      <c r="O504" s="482">
        <v>0</v>
      </c>
      <c r="P504" s="482">
        <v>0</v>
      </c>
      <c r="Q504" s="482">
        <v>0</v>
      </c>
      <c r="R504" s="482">
        <v>0</v>
      </c>
      <c r="S504" s="482">
        <v>0</v>
      </c>
      <c r="T504" s="482">
        <v>0</v>
      </c>
      <c r="U504" s="482">
        <v>0</v>
      </c>
      <c r="V504" s="482">
        <v>0</v>
      </c>
      <c r="W504" s="482">
        <v>0</v>
      </c>
      <c r="X504" s="482">
        <v>0</v>
      </c>
      <c r="Y504" s="490">
        <v>15.9</v>
      </c>
      <c r="Z504" s="490" t="s">
        <v>418</v>
      </c>
      <c r="AA504" s="482">
        <v>0</v>
      </c>
      <c r="AB504" s="490">
        <v>0</v>
      </c>
      <c r="AC504" s="482">
        <v>0</v>
      </c>
      <c r="AD504" s="490">
        <v>0</v>
      </c>
      <c r="AE504" s="482">
        <v>0</v>
      </c>
      <c r="AF504" s="491">
        <v>0</v>
      </c>
    </row>
    <row r="505" spans="1:32" ht="15" customHeight="1" x14ac:dyDescent="0.2">
      <c r="A505" s="463" t="s">
        <v>99</v>
      </c>
      <c r="B505" s="482">
        <v>0</v>
      </c>
      <c r="C505" s="482">
        <v>0</v>
      </c>
      <c r="D505" s="482">
        <v>0</v>
      </c>
      <c r="E505" s="482">
        <v>0</v>
      </c>
      <c r="F505" s="482">
        <v>0</v>
      </c>
      <c r="G505" s="482">
        <v>0</v>
      </c>
      <c r="H505" s="482">
        <v>0</v>
      </c>
      <c r="I505" s="482" t="s">
        <v>20</v>
      </c>
      <c r="J505" s="479" t="s">
        <v>99</v>
      </c>
      <c r="K505" s="489">
        <v>0</v>
      </c>
      <c r="L505" s="482">
        <v>0</v>
      </c>
      <c r="M505" s="482">
        <v>0</v>
      </c>
      <c r="N505" s="482">
        <v>0</v>
      </c>
      <c r="O505" s="482">
        <v>0</v>
      </c>
      <c r="P505" s="482">
        <v>0</v>
      </c>
      <c r="Q505" s="482">
        <v>0</v>
      </c>
      <c r="R505" s="482">
        <v>0</v>
      </c>
      <c r="S505" s="482">
        <v>0</v>
      </c>
      <c r="T505" s="482">
        <v>0</v>
      </c>
      <c r="U505" s="482">
        <v>0</v>
      </c>
      <c r="V505" s="482">
        <v>0</v>
      </c>
      <c r="W505" s="482">
        <v>0</v>
      </c>
      <c r="X505" s="482">
        <v>0</v>
      </c>
      <c r="Y505" s="490" t="s">
        <v>418</v>
      </c>
      <c r="Z505" s="490" t="s">
        <v>418</v>
      </c>
      <c r="AA505" s="482">
        <v>0</v>
      </c>
      <c r="AB505" s="490">
        <v>0</v>
      </c>
      <c r="AC505" s="482">
        <v>0</v>
      </c>
      <c r="AD505" s="490">
        <v>0</v>
      </c>
      <c r="AE505" s="482">
        <v>0</v>
      </c>
      <c r="AF505" s="491">
        <v>0</v>
      </c>
    </row>
    <row r="506" spans="1:32" ht="15" customHeight="1" x14ac:dyDescent="0.2">
      <c r="A506" s="463" t="s">
        <v>100</v>
      </c>
      <c r="B506" s="482">
        <v>2</v>
      </c>
      <c r="C506" s="482">
        <v>0</v>
      </c>
      <c r="D506" s="482">
        <v>0</v>
      </c>
      <c r="E506" s="482">
        <v>1</v>
      </c>
      <c r="F506" s="482">
        <v>1</v>
      </c>
      <c r="G506" s="482">
        <v>0</v>
      </c>
      <c r="H506" s="482">
        <v>0</v>
      </c>
      <c r="I506" s="482" t="s">
        <v>20</v>
      </c>
      <c r="J506" s="479" t="s">
        <v>100</v>
      </c>
      <c r="K506" s="489">
        <v>0</v>
      </c>
      <c r="L506" s="482">
        <v>0</v>
      </c>
      <c r="M506" s="482">
        <v>1</v>
      </c>
      <c r="N506" s="482">
        <v>1</v>
      </c>
      <c r="O506" s="482">
        <v>0</v>
      </c>
      <c r="P506" s="482">
        <v>0</v>
      </c>
      <c r="Q506" s="482">
        <v>0</v>
      </c>
      <c r="R506" s="482">
        <v>0</v>
      </c>
      <c r="S506" s="482">
        <v>0</v>
      </c>
      <c r="T506" s="482">
        <v>0</v>
      </c>
      <c r="U506" s="482">
        <v>0</v>
      </c>
      <c r="V506" s="482">
        <v>0</v>
      </c>
      <c r="W506" s="482">
        <v>0</v>
      </c>
      <c r="X506" s="482">
        <v>0</v>
      </c>
      <c r="Y506" s="490">
        <v>20.7</v>
      </c>
      <c r="Z506" s="490" t="s">
        <v>418</v>
      </c>
      <c r="AA506" s="482">
        <v>0</v>
      </c>
      <c r="AB506" s="490">
        <v>0</v>
      </c>
      <c r="AC506" s="482">
        <v>0</v>
      </c>
      <c r="AD506" s="490">
        <v>0</v>
      </c>
      <c r="AE506" s="482">
        <v>0</v>
      </c>
      <c r="AF506" s="491">
        <v>0</v>
      </c>
    </row>
    <row r="507" spans="1:32" ht="15" customHeight="1" x14ac:dyDescent="0.2">
      <c r="A507" s="463" t="s">
        <v>57</v>
      </c>
      <c r="B507" s="488">
        <v>1</v>
      </c>
      <c r="C507" s="488">
        <v>0</v>
      </c>
      <c r="D507" s="488">
        <v>1</v>
      </c>
      <c r="E507" s="488">
        <v>0</v>
      </c>
      <c r="F507" s="488">
        <v>0</v>
      </c>
      <c r="G507" s="488">
        <v>0</v>
      </c>
      <c r="H507" s="488">
        <v>0</v>
      </c>
      <c r="I507" s="488" t="s">
        <v>20</v>
      </c>
      <c r="J507" s="479" t="s">
        <v>57</v>
      </c>
      <c r="K507" s="498">
        <v>0</v>
      </c>
      <c r="L507" s="488">
        <v>0</v>
      </c>
      <c r="M507" s="488">
        <v>1</v>
      </c>
      <c r="N507" s="488">
        <v>0</v>
      </c>
      <c r="O507" s="488">
        <v>0</v>
      </c>
      <c r="P507" s="488">
        <v>0</v>
      </c>
      <c r="Q507" s="488">
        <v>0</v>
      </c>
      <c r="R507" s="488">
        <v>0</v>
      </c>
      <c r="S507" s="488">
        <v>0</v>
      </c>
      <c r="T507" s="488">
        <v>0</v>
      </c>
      <c r="U507" s="488">
        <v>0</v>
      </c>
      <c r="V507" s="488">
        <v>0</v>
      </c>
      <c r="W507" s="488">
        <v>0</v>
      </c>
      <c r="X507" s="488">
        <v>0</v>
      </c>
      <c r="Y507" s="499">
        <v>18</v>
      </c>
      <c r="Z507" s="499" t="s">
        <v>418</v>
      </c>
      <c r="AA507" s="488">
        <v>0</v>
      </c>
      <c r="AB507" s="499">
        <v>0</v>
      </c>
      <c r="AC507" s="488">
        <v>0</v>
      </c>
      <c r="AD507" s="499">
        <v>0</v>
      </c>
      <c r="AE507" s="488">
        <v>0</v>
      </c>
      <c r="AF507" s="500">
        <v>0</v>
      </c>
    </row>
    <row r="508" spans="1:32" ht="15" customHeight="1" x14ac:dyDescent="0.2">
      <c r="A508" s="463" t="s">
        <v>101</v>
      </c>
      <c r="B508" s="482">
        <v>1</v>
      </c>
      <c r="C508" s="482">
        <v>0</v>
      </c>
      <c r="D508" s="482">
        <v>0</v>
      </c>
      <c r="E508" s="482">
        <v>1</v>
      </c>
      <c r="F508" s="482">
        <v>0</v>
      </c>
      <c r="G508" s="482">
        <v>0</v>
      </c>
      <c r="H508" s="482">
        <v>0</v>
      </c>
      <c r="I508" s="482" t="s">
        <v>20</v>
      </c>
      <c r="J508" s="479" t="s">
        <v>101</v>
      </c>
      <c r="K508" s="489">
        <v>0</v>
      </c>
      <c r="L508" s="482">
        <v>1</v>
      </c>
      <c r="M508" s="482">
        <v>0</v>
      </c>
      <c r="N508" s="482">
        <v>0</v>
      </c>
      <c r="O508" s="482">
        <v>0</v>
      </c>
      <c r="P508" s="482">
        <v>0</v>
      </c>
      <c r="Q508" s="482">
        <v>0</v>
      </c>
      <c r="R508" s="482">
        <v>0</v>
      </c>
      <c r="S508" s="482">
        <v>0</v>
      </c>
      <c r="T508" s="482">
        <v>0</v>
      </c>
      <c r="U508" s="482">
        <v>0</v>
      </c>
      <c r="V508" s="482">
        <v>0</v>
      </c>
      <c r="W508" s="482">
        <v>0</v>
      </c>
      <c r="X508" s="482">
        <v>0</v>
      </c>
      <c r="Y508" s="490">
        <v>10.5</v>
      </c>
      <c r="Z508" s="490" t="s">
        <v>418</v>
      </c>
      <c r="AA508" s="482">
        <v>0</v>
      </c>
      <c r="AB508" s="490">
        <v>0</v>
      </c>
      <c r="AC508" s="482">
        <v>0</v>
      </c>
      <c r="AD508" s="490">
        <v>0</v>
      </c>
      <c r="AE508" s="482">
        <v>0</v>
      </c>
      <c r="AF508" s="491">
        <v>0</v>
      </c>
    </row>
    <row r="509" spans="1:32" ht="15" customHeight="1" x14ac:dyDescent="0.2">
      <c r="A509" s="463" t="s">
        <v>102</v>
      </c>
      <c r="B509" s="482">
        <v>0</v>
      </c>
      <c r="C509" s="482">
        <v>0</v>
      </c>
      <c r="D509" s="482">
        <v>0</v>
      </c>
      <c r="E509" s="482">
        <v>0</v>
      </c>
      <c r="F509" s="482">
        <v>0</v>
      </c>
      <c r="G509" s="482">
        <v>0</v>
      </c>
      <c r="H509" s="482">
        <v>0</v>
      </c>
      <c r="I509" s="482" t="s">
        <v>20</v>
      </c>
      <c r="J509" s="479" t="s">
        <v>102</v>
      </c>
      <c r="K509" s="489">
        <v>0</v>
      </c>
      <c r="L509" s="482">
        <v>0</v>
      </c>
      <c r="M509" s="482">
        <v>0</v>
      </c>
      <c r="N509" s="482">
        <v>0</v>
      </c>
      <c r="O509" s="482">
        <v>0</v>
      </c>
      <c r="P509" s="482">
        <v>0</v>
      </c>
      <c r="Q509" s="482">
        <v>0</v>
      </c>
      <c r="R509" s="482">
        <v>0</v>
      </c>
      <c r="S509" s="482">
        <v>0</v>
      </c>
      <c r="T509" s="482">
        <v>0</v>
      </c>
      <c r="U509" s="482">
        <v>0</v>
      </c>
      <c r="V509" s="482">
        <v>0</v>
      </c>
      <c r="W509" s="482">
        <v>0</v>
      </c>
      <c r="X509" s="482">
        <v>0</v>
      </c>
      <c r="Y509" s="490" t="s">
        <v>418</v>
      </c>
      <c r="Z509" s="490" t="s">
        <v>418</v>
      </c>
      <c r="AA509" s="482">
        <v>0</v>
      </c>
      <c r="AB509" s="490">
        <v>0</v>
      </c>
      <c r="AC509" s="482">
        <v>0</v>
      </c>
      <c r="AD509" s="490">
        <v>0</v>
      </c>
      <c r="AE509" s="482">
        <v>0</v>
      </c>
      <c r="AF509" s="491">
        <v>0</v>
      </c>
    </row>
    <row r="510" spans="1:32" ht="15" customHeight="1" x14ac:dyDescent="0.2">
      <c r="A510" s="463" t="s">
        <v>103</v>
      </c>
      <c r="B510" s="482">
        <v>1</v>
      </c>
      <c r="C510" s="482">
        <v>0</v>
      </c>
      <c r="D510" s="482">
        <v>1</v>
      </c>
      <c r="E510" s="482">
        <v>0</v>
      </c>
      <c r="F510" s="482">
        <v>0</v>
      </c>
      <c r="G510" s="482">
        <v>0</v>
      </c>
      <c r="H510" s="482">
        <v>0</v>
      </c>
      <c r="I510" s="482" t="s">
        <v>20</v>
      </c>
      <c r="J510" s="479" t="s">
        <v>103</v>
      </c>
      <c r="K510" s="489">
        <v>0</v>
      </c>
      <c r="L510" s="482">
        <v>1</v>
      </c>
      <c r="M510" s="482">
        <v>0</v>
      </c>
      <c r="N510" s="482">
        <v>0</v>
      </c>
      <c r="O510" s="482">
        <v>0</v>
      </c>
      <c r="P510" s="482">
        <v>0</v>
      </c>
      <c r="Q510" s="482">
        <v>0</v>
      </c>
      <c r="R510" s="482">
        <v>0</v>
      </c>
      <c r="S510" s="482">
        <v>0</v>
      </c>
      <c r="T510" s="482">
        <v>0</v>
      </c>
      <c r="U510" s="482">
        <v>0</v>
      </c>
      <c r="V510" s="482">
        <v>0</v>
      </c>
      <c r="W510" s="482">
        <v>0</v>
      </c>
      <c r="X510" s="482">
        <v>0</v>
      </c>
      <c r="Y510" s="490">
        <v>14.8</v>
      </c>
      <c r="Z510" s="490" t="s">
        <v>418</v>
      </c>
      <c r="AA510" s="482">
        <v>0</v>
      </c>
      <c r="AB510" s="490">
        <v>0</v>
      </c>
      <c r="AC510" s="482">
        <v>0</v>
      </c>
      <c r="AD510" s="490">
        <v>0</v>
      </c>
      <c r="AE510" s="482">
        <v>0</v>
      </c>
      <c r="AF510" s="491">
        <v>0</v>
      </c>
    </row>
    <row r="511" spans="1:32" ht="15" customHeight="1" x14ac:dyDescent="0.2">
      <c r="A511" s="463" t="s">
        <v>59</v>
      </c>
      <c r="B511" s="482">
        <v>2</v>
      </c>
      <c r="C511" s="482">
        <v>0</v>
      </c>
      <c r="D511" s="482">
        <v>1</v>
      </c>
      <c r="E511" s="482">
        <v>1</v>
      </c>
      <c r="F511" s="482">
        <v>0</v>
      </c>
      <c r="G511" s="482">
        <v>0</v>
      </c>
      <c r="H511" s="482">
        <v>0</v>
      </c>
      <c r="I511" s="482" t="s">
        <v>20</v>
      </c>
      <c r="J511" s="479" t="s">
        <v>59</v>
      </c>
      <c r="K511" s="489">
        <v>0</v>
      </c>
      <c r="L511" s="482">
        <v>0</v>
      </c>
      <c r="M511" s="482">
        <v>0</v>
      </c>
      <c r="N511" s="482">
        <v>1</v>
      </c>
      <c r="O511" s="482">
        <v>0</v>
      </c>
      <c r="P511" s="482">
        <v>1</v>
      </c>
      <c r="Q511" s="482">
        <v>0</v>
      </c>
      <c r="R511" s="482">
        <v>0</v>
      </c>
      <c r="S511" s="482">
        <v>0</v>
      </c>
      <c r="T511" s="482">
        <v>0</v>
      </c>
      <c r="U511" s="482">
        <v>0</v>
      </c>
      <c r="V511" s="482">
        <v>0</v>
      </c>
      <c r="W511" s="482">
        <v>0</v>
      </c>
      <c r="X511" s="482">
        <v>0</v>
      </c>
      <c r="Y511" s="490">
        <v>26.7</v>
      </c>
      <c r="Z511" s="490" t="s">
        <v>418</v>
      </c>
      <c r="AA511" s="482">
        <v>0</v>
      </c>
      <c r="AB511" s="490">
        <v>0</v>
      </c>
      <c r="AC511" s="482">
        <v>0</v>
      </c>
      <c r="AD511" s="490">
        <v>0</v>
      </c>
      <c r="AE511" s="482">
        <v>0</v>
      </c>
      <c r="AF511" s="491">
        <v>0</v>
      </c>
    </row>
    <row r="512" spans="1:32" ht="15" customHeight="1" x14ac:dyDescent="0.2">
      <c r="A512" s="463" t="s">
        <v>104</v>
      </c>
      <c r="B512" s="482">
        <v>1</v>
      </c>
      <c r="C512" s="482">
        <v>0</v>
      </c>
      <c r="D512" s="482">
        <v>0</v>
      </c>
      <c r="E512" s="482">
        <v>1</v>
      </c>
      <c r="F512" s="482">
        <v>0</v>
      </c>
      <c r="G512" s="482">
        <v>0</v>
      </c>
      <c r="H512" s="482">
        <v>0</v>
      </c>
      <c r="I512" s="482" t="s">
        <v>20</v>
      </c>
      <c r="J512" s="479" t="s">
        <v>104</v>
      </c>
      <c r="K512" s="489">
        <v>0</v>
      </c>
      <c r="L512" s="482">
        <v>0</v>
      </c>
      <c r="M512" s="482">
        <v>1</v>
      </c>
      <c r="N512" s="482">
        <v>0</v>
      </c>
      <c r="O512" s="482">
        <v>0</v>
      </c>
      <c r="P512" s="482">
        <v>0</v>
      </c>
      <c r="Q512" s="482">
        <v>0</v>
      </c>
      <c r="R512" s="482">
        <v>0</v>
      </c>
      <c r="S512" s="482">
        <v>0</v>
      </c>
      <c r="T512" s="482">
        <v>0</v>
      </c>
      <c r="U512" s="482">
        <v>0</v>
      </c>
      <c r="V512" s="482">
        <v>0</v>
      </c>
      <c r="W512" s="482">
        <v>0</v>
      </c>
      <c r="X512" s="482">
        <v>0</v>
      </c>
      <c r="Y512" s="490">
        <v>19.2</v>
      </c>
      <c r="Z512" s="490" t="s">
        <v>418</v>
      </c>
      <c r="AA512" s="482">
        <v>0</v>
      </c>
      <c r="AB512" s="490">
        <v>0</v>
      </c>
      <c r="AC512" s="482">
        <v>0</v>
      </c>
      <c r="AD512" s="490">
        <v>0</v>
      </c>
      <c r="AE512" s="482">
        <v>0</v>
      </c>
      <c r="AF512" s="491">
        <v>0</v>
      </c>
    </row>
    <row r="513" spans="1:32" ht="15" customHeight="1" x14ac:dyDescent="0.2">
      <c r="A513" s="463" t="s">
        <v>105</v>
      </c>
      <c r="B513" s="482">
        <v>1</v>
      </c>
      <c r="C513" s="482">
        <v>0</v>
      </c>
      <c r="D513" s="482">
        <v>1</v>
      </c>
      <c r="E513" s="482">
        <v>0</v>
      </c>
      <c r="F513" s="482">
        <v>0</v>
      </c>
      <c r="G513" s="482">
        <v>0</v>
      </c>
      <c r="H513" s="482">
        <v>0</v>
      </c>
      <c r="I513" s="482" t="s">
        <v>20</v>
      </c>
      <c r="J513" s="479" t="s">
        <v>105</v>
      </c>
      <c r="K513" s="489">
        <v>0</v>
      </c>
      <c r="L513" s="482">
        <v>0</v>
      </c>
      <c r="M513" s="482">
        <v>1</v>
      </c>
      <c r="N513" s="482">
        <v>0</v>
      </c>
      <c r="O513" s="482">
        <v>0</v>
      </c>
      <c r="P513" s="482">
        <v>0</v>
      </c>
      <c r="Q513" s="482">
        <v>0</v>
      </c>
      <c r="R513" s="482">
        <v>0</v>
      </c>
      <c r="S513" s="482">
        <v>0</v>
      </c>
      <c r="T513" s="482">
        <v>0</v>
      </c>
      <c r="U513" s="482">
        <v>0</v>
      </c>
      <c r="V513" s="482">
        <v>0</v>
      </c>
      <c r="W513" s="482">
        <v>0</v>
      </c>
      <c r="X513" s="482">
        <v>0</v>
      </c>
      <c r="Y513" s="490">
        <v>16.100000000000001</v>
      </c>
      <c r="Z513" s="490" t="s">
        <v>418</v>
      </c>
      <c r="AA513" s="482">
        <v>0</v>
      </c>
      <c r="AB513" s="490">
        <v>0</v>
      </c>
      <c r="AC513" s="482">
        <v>0</v>
      </c>
      <c r="AD513" s="490">
        <v>0</v>
      </c>
      <c r="AE513" s="482">
        <v>0</v>
      </c>
      <c r="AF513" s="491">
        <v>0</v>
      </c>
    </row>
    <row r="514" spans="1:32" ht="15" customHeight="1" x14ac:dyDescent="0.2">
      <c r="A514" s="463" t="s">
        <v>106</v>
      </c>
      <c r="B514" s="482">
        <v>1</v>
      </c>
      <c r="C514" s="482">
        <v>0</v>
      </c>
      <c r="D514" s="482">
        <v>1</v>
      </c>
      <c r="E514" s="482">
        <v>0</v>
      </c>
      <c r="F514" s="482">
        <v>0</v>
      </c>
      <c r="G514" s="482">
        <v>0</v>
      </c>
      <c r="H514" s="482">
        <v>0</v>
      </c>
      <c r="I514" s="482" t="s">
        <v>20</v>
      </c>
      <c r="J514" s="479" t="s">
        <v>106</v>
      </c>
      <c r="K514" s="489">
        <v>0</v>
      </c>
      <c r="L514" s="482">
        <v>1</v>
      </c>
      <c r="M514" s="482">
        <v>0</v>
      </c>
      <c r="N514" s="482">
        <v>0</v>
      </c>
      <c r="O514" s="482">
        <v>0</v>
      </c>
      <c r="P514" s="482">
        <v>0</v>
      </c>
      <c r="Q514" s="482">
        <v>0</v>
      </c>
      <c r="R514" s="482">
        <v>0</v>
      </c>
      <c r="S514" s="482">
        <v>0</v>
      </c>
      <c r="T514" s="482">
        <v>0</v>
      </c>
      <c r="U514" s="482">
        <v>0</v>
      </c>
      <c r="V514" s="482">
        <v>0</v>
      </c>
      <c r="W514" s="482">
        <v>0</v>
      </c>
      <c r="X514" s="482">
        <v>0</v>
      </c>
      <c r="Y514" s="490">
        <v>10.199999999999999</v>
      </c>
      <c r="Z514" s="490" t="s">
        <v>418</v>
      </c>
      <c r="AA514" s="482">
        <v>0</v>
      </c>
      <c r="AB514" s="490">
        <v>0</v>
      </c>
      <c r="AC514" s="482">
        <v>0</v>
      </c>
      <c r="AD514" s="490">
        <v>0</v>
      </c>
      <c r="AE514" s="482">
        <v>0</v>
      </c>
      <c r="AF514" s="491">
        <v>0</v>
      </c>
    </row>
    <row r="515" spans="1:32" ht="15" customHeight="1" x14ac:dyDescent="0.2">
      <c r="A515" s="463" t="s">
        <v>61</v>
      </c>
      <c r="B515" s="488">
        <v>0</v>
      </c>
      <c r="C515" s="488">
        <v>0</v>
      </c>
      <c r="D515" s="488">
        <v>0</v>
      </c>
      <c r="E515" s="488">
        <v>0</v>
      </c>
      <c r="F515" s="488">
        <v>0</v>
      </c>
      <c r="G515" s="488">
        <v>0</v>
      </c>
      <c r="H515" s="488">
        <v>0</v>
      </c>
      <c r="I515" s="488" t="s">
        <v>20</v>
      </c>
      <c r="J515" s="479" t="s">
        <v>61</v>
      </c>
      <c r="K515" s="498">
        <v>0</v>
      </c>
      <c r="L515" s="488">
        <v>0</v>
      </c>
      <c r="M515" s="488">
        <v>0</v>
      </c>
      <c r="N515" s="488">
        <v>0</v>
      </c>
      <c r="O515" s="488">
        <v>0</v>
      </c>
      <c r="P515" s="488">
        <v>0</v>
      </c>
      <c r="Q515" s="488">
        <v>0</v>
      </c>
      <c r="R515" s="488">
        <v>0</v>
      </c>
      <c r="S515" s="488">
        <v>0</v>
      </c>
      <c r="T515" s="488">
        <v>0</v>
      </c>
      <c r="U515" s="488">
        <v>0</v>
      </c>
      <c r="V515" s="488">
        <v>0</v>
      </c>
      <c r="W515" s="488">
        <v>0</v>
      </c>
      <c r="X515" s="488">
        <v>0</v>
      </c>
      <c r="Y515" s="499" t="s">
        <v>418</v>
      </c>
      <c r="Z515" s="499" t="s">
        <v>418</v>
      </c>
      <c r="AA515" s="488">
        <v>0</v>
      </c>
      <c r="AB515" s="499">
        <v>0</v>
      </c>
      <c r="AC515" s="488">
        <v>0</v>
      </c>
      <c r="AD515" s="499">
        <v>0</v>
      </c>
      <c r="AE515" s="488">
        <v>0</v>
      </c>
      <c r="AF515" s="500">
        <v>0</v>
      </c>
    </row>
    <row r="516" spans="1:32" ht="15" customHeight="1" x14ac:dyDescent="0.2">
      <c r="A516" s="463" t="s">
        <v>107</v>
      </c>
      <c r="B516" s="482">
        <v>0</v>
      </c>
      <c r="C516" s="482">
        <v>0</v>
      </c>
      <c r="D516" s="482">
        <v>0</v>
      </c>
      <c r="E516" s="482">
        <v>0</v>
      </c>
      <c r="F516" s="482">
        <v>0</v>
      </c>
      <c r="G516" s="482">
        <v>0</v>
      </c>
      <c r="H516" s="482">
        <v>0</v>
      </c>
      <c r="I516" s="482" t="s">
        <v>20</v>
      </c>
      <c r="J516" s="479" t="s">
        <v>107</v>
      </c>
      <c r="K516" s="489">
        <v>0</v>
      </c>
      <c r="L516" s="482">
        <v>0</v>
      </c>
      <c r="M516" s="482">
        <v>0</v>
      </c>
      <c r="N516" s="482">
        <v>0</v>
      </c>
      <c r="O516" s="482">
        <v>0</v>
      </c>
      <c r="P516" s="482">
        <v>0</v>
      </c>
      <c r="Q516" s="482">
        <v>0</v>
      </c>
      <c r="R516" s="482">
        <v>0</v>
      </c>
      <c r="S516" s="482">
        <v>0</v>
      </c>
      <c r="T516" s="482">
        <v>0</v>
      </c>
      <c r="U516" s="482">
        <v>0</v>
      </c>
      <c r="V516" s="482">
        <v>0</v>
      </c>
      <c r="W516" s="482">
        <v>0</v>
      </c>
      <c r="X516" s="482">
        <v>0</v>
      </c>
      <c r="Y516" s="490" t="s">
        <v>418</v>
      </c>
      <c r="Z516" s="490" t="s">
        <v>418</v>
      </c>
      <c r="AA516" s="482">
        <v>0</v>
      </c>
      <c r="AB516" s="490">
        <v>0</v>
      </c>
      <c r="AC516" s="482">
        <v>0</v>
      </c>
      <c r="AD516" s="490">
        <v>0</v>
      </c>
      <c r="AE516" s="482">
        <v>0</v>
      </c>
      <c r="AF516" s="491">
        <v>0</v>
      </c>
    </row>
    <row r="517" spans="1:32" ht="15" customHeight="1" x14ac:dyDescent="0.2">
      <c r="A517" s="463" t="s">
        <v>108</v>
      </c>
      <c r="B517" s="482">
        <v>0</v>
      </c>
      <c r="C517" s="482">
        <v>0</v>
      </c>
      <c r="D517" s="482">
        <v>0</v>
      </c>
      <c r="E517" s="482">
        <v>0</v>
      </c>
      <c r="F517" s="482">
        <v>0</v>
      </c>
      <c r="G517" s="482">
        <v>0</v>
      </c>
      <c r="H517" s="482">
        <v>0</v>
      </c>
      <c r="I517" s="482" t="s">
        <v>20</v>
      </c>
      <c r="J517" s="479" t="s">
        <v>108</v>
      </c>
      <c r="K517" s="489">
        <v>0</v>
      </c>
      <c r="L517" s="482">
        <v>0</v>
      </c>
      <c r="M517" s="482">
        <v>0</v>
      </c>
      <c r="N517" s="482">
        <v>0</v>
      </c>
      <c r="O517" s="482">
        <v>0</v>
      </c>
      <c r="P517" s="482">
        <v>0</v>
      </c>
      <c r="Q517" s="482">
        <v>0</v>
      </c>
      <c r="R517" s="482">
        <v>0</v>
      </c>
      <c r="S517" s="482">
        <v>0</v>
      </c>
      <c r="T517" s="482">
        <v>0</v>
      </c>
      <c r="U517" s="482">
        <v>0</v>
      </c>
      <c r="V517" s="482">
        <v>0</v>
      </c>
      <c r="W517" s="482">
        <v>0</v>
      </c>
      <c r="X517" s="482">
        <v>0</v>
      </c>
      <c r="Y517" s="490" t="s">
        <v>418</v>
      </c>
      <c r="Z517" s="490" t="s">
        <v>418</v>
      </c>
      <c r="AA517" s="482">
        <v>0</v>
      </c>
      <c r="AB517" s="490">
        <v>0</v>
      </c>
      <c r="AC517" s="482">
        <v>0</v>
      </c>
      <c r="AD517" s="490">
        <v>0</v>
      </c>
      <c r="AE517" s="482">
        <v>0</v>
      </c>
      <c r="AF517" s="491">
        <v>0</v>
      </c>
    </row>
    <row r="518" spans="1:32" ht="15" customHeight="1" thickBot="1" x14ac:dyDescent="0.25">
      <c r="A518" s="463" t="s">
        <v>109</v>
      </c>
      <c r="B518" s="492">
        <v>0</v>
      </c>
      <c r="C518" s="493">
        <v>0</v>
      </c>
      <c r="D518" s="493">
        <v>0</v>
      </c>
      <c r="E518" s="493">
        <v>0</v>
      </c>
      <c r="F518" s="493">
        <v>0</v>
      </c>
      <c r="G518" s="493">
        <v>0</v>
      </c>
      <c r="H518" s="493">
        <v>0</v>
      </c>
      <c r="I518" s="494" t="s">
        <v>20</v>
      </c>
      <c r="J518" s="479" t="s">
        <v>109</v>
      </c>
      <c r="K518" s="495">
        <v>0</v>
      </c>
      <c r="L518" s="493">
        <v>0</v>
      </c>
      <c r="M518" s="493">
        <v>0</v>
      </c>
      <c r="N518" s="493">
        <v>0</v>
      </c>
      <c r="O518" s="493">
        <v>0</v>
      </c>
      <c r="P518" s="493">
        <v>0</v>
      </c>
      <c r="Q518" s="493">
        <v>0</v>
      </c>
      <c r="R518" s="493">
        <v>0</v>
      </c>
      <c r="S518" s="493">
        <v>0</v>
      </c>
      <c r="T518" s="493">
        <v>0</v>
      </c>
      <c r="U518" s="493">
        <v>0</v>
      </c>
      <c r="V518" s="493">
        <v>0</v>
      </c>
      <c r="W518" s="493">
        <v>0</v>
      </c>
      <c r="X518" s="493">
        <v>0</v>
      </c>
      <c r="Y518" s="496" t="s">
        <v>418</v>
      </c>
      <c r="Z518" s="496" t="s">
        <v>418</v>
      </c>
      <c r="AA518" s="493">
        <v>0</v>
      </c>
      <c r="AB518" s="496">
        <v>0</v>
      </c>
      <c r="AC518" s="493">
        <v>0</v>
      </c>
      <c r="AD518" s="496">
        <v>0</v>
      </c>
      <c r="AE518" s="493">
        <v>0</v>
      </c>
      <c r="AF518" s="497">
        <v>0</v>
      </c>
    </row>
    <row r="519" spans="1:32" ht="15" customHeight="1" x14ac:dyDescent="0.2">
      <c r="A519" s="463" t="s">
        <v>63</v>
      </c>
      <c r="B519" s="482">
        <v>0</v>
      </c>
      <c r="C519" s="482">
        <v>0</v>
      </c>
      <c r="D519" s="482">
        <v>0</v>
      </c>
      <c r="E519" s="482">
        <v>0</v>
      </c>
      <c r="F519" s="482">
        <v>0</v>
      </c>
      <c r="G519" s="482">
        <v>0</v>
      </c>
      <c r="H519" s="482">
        <v>0</v>
      </c>
      <c r="I519" s="482" t="s">
        <v>20</v>
      </c>
      <c r="J519" s="479" t="s">
        <v>63</v>
      </c>
      <c r="K519" s="489">
        <v>0</v>
      </c>
      <c r="L519" s="482">
        <v>0</v>
      </c>
      <c r="M519" s="482">
        <v>0</v>
      </c>
      <c r="N519" s="482">
        <v>0</v>
      </c>
      <c r="O519" s="482">
        <v>0</v>
      </c>
      <c r="P519" s="482">
        <v>0</v>
      </c>
      <c r="Q519" s="482">
        <v>0</v>
      </c>
      <c r="R519" s="482">
        <v>0</v>
      </c>
      <c r="S519" s="482">
        <v>0</v>
      </c>
      <c r="T519" s="482">
        <v>0</v>
      </c>
      <c r="U519" s="482">
        <v>0</v>
      </c>
      <c r="V519" s="482">
        <v>0</v>
      </c>
      <c r="W519" s="482">
        <v>0</v>
      </c>
      <c r="X519" s="482">
        <v>0</v>
      </c>
      <c r="Y519" s="490" t="s">
        <v>418</v>
      </c>
      <c r="Z519" s="490" t="s">
        <v>418</v>
      </c>
      <c r="AA519" s="482">
        <v>0</v>
      </c>
      <c r="AB519" s="490">
        <v>0</v>
      </c>
      <c r="AC519" s="482">
        <v>0</v>
      </c>
      <c r="AD519" s="490">
        <v>0</v>
      </c>
      <c r="AE519" s="482">
        <v>0</v>
      </c>
      <c r="AF519" s="491">
        <v>0</v>
      </c>
    </row>
    <row r="520" spans="1:32" ht="15" customHeight="1" x14ac:dyDescent="0.2">
      <c r="A520" s="463" t="s">
        <v>110</v>
      </c>
      <c r="B520" s="482">
        <v>1</v>
      </c>
      <c r="C520" s="482">
        <v>0</v>
      </c>
      <c r="D520" s="482">
        <v>1</v>
      </c>
      <c r="E520" s="482">
        <v>0</v>
      </c>
      <c r="F520" s="482">
        <v>0</v>
      </c>
      <c r="G520" s="482">
        <v>0</v>
      </c>
      <c r="H520" s="482">
        <v>0</v>
      </c>
      <c r="I520" s="482" t="s">
        <v>20</v>
      </c>
      <c r="J520" s="479" t="s">
        <v>110</v>
      </c>
      <c r="K520" s="489">
        <v>0</v>
      </c>
      <c r="L520" s="482">
        <v>0</v>
      </c>
      <c r="M520" s="482">
        <v>1</v>
      </c>
      <c r="N520" s="482">
        <v>0</v>
      </c>
      <c r="O520" s="482">
        <v>0</v>
      </c>
      <c r="P520" s="482">
        <v>0</v>
      </c>
      <c r="Q520" s="482">
        <v>0</v>
      </c>
      <c r="R520" s="482">
        <v>0</v>
      </c>
      <c r="S520" s="482">
        <v>0</v>
      </c>
      <c r="T520" s="482">
        <v>0</v>
      </c>
      <c r="U520" s="482">
        <v>0</v>
      </c>
      <c r="V520" s="482">
        <v>0</v>
      </c>
      <c r="W520" s="482">
        <v>0</v>
      </c>
      <c r="X520" s="482">
        <v>0</v>
      </c>
      <c r="Y520" s="490">
        <v>16.899999999999999</v>
      </c>
      <c r="Z520" s="490" t="s">
        <v>418</v>
      </c>
      <c r="AA520" s="482">
        <v>0</v>
      </c>
      <c r="AB520" s="490">
        <v>0</v>
      </c>
      <c r="AC520" s="482">
        <v>0</v>
      </c>
      <c r="AD520" s="490">
        <v>0</v>
      </c>
      <c r="AE520" s="482">
        <v>0</v>
      </c>
      <c r="AF520" s="491">
        <v>0</v>
      </c>
    </row>
    <row r="521" spans="1:32" ht="15" customHeight="1" x14ac:dyDescent="0.2">
      <c r="A521" s="463" t="s">
        <v>111</v>
      </c>
      <c r="B521" s="482">
        <v>0</v>
      </c>
      <c r="C521" s="482">
        <v>0</v>
      </c>
      <c r="D521" s="482">
        <v>0</v>
      </c>
      <c r="E521" s="482">
        <v>0</v>
      </c>
      <c r="F521" s="482">
        <v>0</v>
      </c>
      <c r="G521" s="482">
        <v>0</v>
      </c>
      <c r="H521" s="482">
        <v>0</v>
      </c>
      <c r="I521" s="482" t="s">
        <v>20</v>
      </c>
      <c r="J521" s="479" t="s">
        <v>111</v>
      </c>
      <c r="K521" s="489">
        <v>0</v>
      </c>
      <c r="L521" s="482">
        <v>0</v>
      </c>
      <c r="M521" s="482">
        <v>0</v>
      </c>
      <c r="N521" s="482">
        <v>0</v>
      </c>
      <c r="O521" s="482">
        <v>0</v>
      </c>
      <c r="P521" s="482">
        <v>0</v>
      </c>
      <c r="Q521" s="482">
        <v>0</v>
      </c>
      <c r="R521" s="482">
        <v>0</v>
      </c>
      <c r="S521" s="482">
        <v>0</v>
      </c>
      <c r="T521" s="482">
        <v>0</v>
      </c>
      <c r="U521" s="482">
        <v>0</v>
      </c>
      <c r="V521" s="482">
        <v>0</v>
      </c>
      <c r="W521" s="482">
        <v>0</v>
      </c>
      <c r="X521" s="482">
        <v>0</v>
      </c>
      <c r="Y521" s="490" t="s">
        <v>418</v>
      </c>
      <c r="Z521" s="490" t="s">
        <v>418</v>
      </c>
      <c r="AA521" s="482">
        <v>0</v>
      </c>
      <c r="AB521" s="490">
        <v>0</v>
      </c>
      <c r="AC521" s="482">
        <v>0</v>
      </c>
      <c r="AD521" s="490">
        <v>0</v>
      </c>
      <c r="AE521" s="482">
        <v>0</v>
      </c>
      <c r="AF521" s="491">
        <v>0</v>
      </c>
    </row>
    <row r="522" spans="1:32" ht="15" customHeight="1" x14ac:dyDescent="0.2">
      <c r="A522" s="463" t="s">
        <v>112</v>
      </c>
      <c r="B522" s="482">
        <v>2</v>
      </c>
      <c r="C522" s="482">
        <v>0</v>
      </c>
      <c r="D522" s="482">
        <v>1</v>
      </c>
      <c r="E522" s="482">
        <v>1</v>
      </c>
      <c r="F522" s="482">
        <v>0</v>
      </c>
      <c r="G522" s="482">
        <v>0</v>
      </c>
      <c r="H522" s="482">
        <v>0</v>
      </c>
      <c r="I522" s="482" t="s">
        <v>20</v>
      </c>
      <c r="J522" s="479" t="s">
        <v>112</v>
      </c>
      <c r="K522" s="489">
        <v>0</v>
      </c>
      <c r="L522" s="482">
        <v>2</v>
      </c>
      <c r="M522" s="482">
        <v>0</v>
      </c>
      <c r="N522" s="482">
        <v>0</v>
      </c>
      <c r="O522" s="482">
        <v>0</v>
      </c>
      <c r="P522" s="482">
        <v>0</v>
      </c>
      <c r="Q522" s="482">
        <v>0</v>
      </c>
      <c r="R522" s="482">
        <v>0</v>
      </c>
      <c r="S522" s="482">
        <v>0</v>
      </c>
      <c r="T522" s="482">
        <v>0</v>
      </c>
      <c r="U522" s="482">
        <v>0</v>
      </c>
      <c r="V522" s="482">
        <v>0</v>
      </c>
      <c r="W522" s="482">
        <v>0</v>
      </c>
      <c r="X522" s="482">
        <v>0</v>
      </c>
      <c r="Y522" s="490">
        <v>13.3</v>
      </c>
      <c r="Z522" s="490" t="s">
        <v>418</v>
      </c>
      <c r="AA522" s="482">
        <v>0</v>
      </c>
      <c r="AB522" s="490">
        <v>0</v>
      </c>
      <c r="AC522" s="482">
        <v>0</v>
      </c>
      <c r="AD522" s="490">
        <v>0</v>
      </c>
      <c r="AE522" s="482">
        <v>0</v>
      </c>
      <c r="AF522" s="491">
        <v>0</v>
      </c>
    </row>
    <row r="523" spans="1:32" ht="15" customHeight="1" x14ac:dyDescent="0.2">
      <c r="A523" s="463" t="s">
        <v>64</v>
      </c>
      <c r="B523" s="482">
        <v>0</v>
      </c>
      <c r="C523" s="482">
        <v>0</v>
      </c>
      <c r="D523" s="482">
        <v>0</v>
      </c>
      <c r="E523" s="482">
        <v>0</v>
      </c>
      <c r="F523" s="482">
        <v>0</v>
      </c>
      <c r="G523" s="482">
        <v>0</v>
      </c>
      <c r="H523" s="482">
        <v>0</v>
      </c>
      <c r="I523" s="482" t="s">
        <v>20</v>
      </c>
      <c r="J523" s="479" t="s">
        <v>64</v>
      </c>
      <c r="K523" s="489">
        <v>0</v>
      </c>
      <c r="L523" s="482">
        <v>0</v>
      </c>
      <c r="M523" s="482">
        <v>0</v>
      </c>
      <c r="N523" s="482">
        <v>0</v>
      </c>
      <c r="O523" s="482">
        <v>0</v>
      </c>
      <c r="P523" s="482">
        <v>0</v>
      </c>
      <c r="Q523" s="482">
        <v>0</v>
      </c>
      <c r="R523" s="482">
        <v>0</v>
      </c>
      <c r="S523" s="482">
        <v>0</v>
      </c>
      <c r="T523" s="482">
        <v>0</v>
      </c>
      <c r="U523" s="482">
        <v>0</v>
      </c>
      <c r="V523" s="482">
        <v>0</v>
      </c>
      <c r="W523" s="482">
        <v>0</v>
      </c>
      <c r="X523" s="482">
        <v>0</v>
      </c>
      <c r="Y523" s="490" t="s">
        <v>418</v>
      </c>
      <c r="Z523" s="490" t="s">
        <v>418</v>
      </c>
      <c r="AA523" s="482">
        <v>0</v>
      </c>
      <c r="AB523" s="490">
        <v>0</v>
      </c>
      <c r="AC523" s="482">
        <v>0</v>
      </c>
      <c r="AD523" s="490">
        <v>0</v>
      </c>
      <c r="AE523" s="482">
        <v>0</v>
      </c>
      <c r="AF523" s="491">
        <v>0</v>
      </c>
    </row>
    <row r="524" spans="1:32" ht="15" customHeight="1" x14ac:dyDescent="0.2">
      <c r="A524" s="463" t="s">
        <v>113</v>
      </c>
      <c r="B524" s="482">
        <v>0</v>
      </c>
      <c r="C524" s="482">
        <v>0</v>
      </c>
      <c r="D524" s="482">
        <v>0</v>
      </c>
      <c r="E524" s="482">
        <v>0</v>
      </c>
      <c r="F524" s="482">
        <v>0</v>
      </c>
      <c r="G524" s="482">
        <v>0</v>
      </c>
      <c r="H524" s="482">
        <v>0</v>
      </c>
      <c r="I524" s="482" t="s">
        <v>20</v>
      </c>
      <c r="J524" s="479" t="s">
        <v>113</v>
      </c>
      <c r="K524" s="489">
        <v>0</v>
      </c>
      <c r="L524" s="482">
        <v>0</v>
      </c>
      <c r="M524" s="482">
        <v>0</v>
      </c>
      <c r="N524" s="482">
        <v>0</v>
      </c>
      <c r="O524" s="482">
        <v>0</v>
      </c>
      <c r="P524" s="482">
        <v>0</v>
      </c>
      <c r="Q524" s="482">
        <v>0</v>
      </c>
      <c r="R524" s="482">
        <v>0</v>
      </c>
      <c r="S524" s="482">
        <v>0</v>
      </c>
      <c r="T524" s="482">
        <v>0</v>
      </c>
      <c r="U524" s="482">
        <v>0</v>
      </c>
      <c r="V524" s="482">
        <v>0</v>
      </c>
      <c r="W524" s="482">
        <v>0</v>
      </c>
      <c r="X524" s="482">
        <v>0</v>
      </c>
      <c r="Y524" s="490" t="s">
        <v>418</v>
      </c>
      <c r="Z524" s="490" t="s">
        <v>418</v>
      </c>
      <c r="AA524" s="482">
        <v>0</v>
      </c>
      <c r="AB524" s="490">
        <v>0</v>
      </c>
      <c r="AC524" s="482">
        <v>0</v>
      </c>
      <c r="AD524" s="490">
        <v>0</v>
      </c>
      <c r="AE524" s="482">
        <v>0</v>
      </c>
      <c r="AF524" s="491">
        <v>0</v>
      </c>
    </row>
    <row r="525" spans="1:32" ht="15" customHeight="1" x14ac:dyDescent="0.2">
      <c r="A525" s="463" t="s">
        <v>114</v>
      </c>
      <c r="B525" s="482">
        <v>1</v>
      </c>
      <c r="C525" s="482">
        <v>0</v>
      </c>
      <c r="D525" s="482">
        <v>1</v>
      </c>
      <c r="E525" s="482">
        <v>0</v>
      </c>
      <c r="F525" s="482">
        <v>0</v>
      </c>
      <c r="G525" s="482">
        <v>0</v>
      </c>
      <c r="H525" s="482">
        <v>0</v>
      </c>
      <c r="I525" s="482" t="s">
        <v>20</v>
      </c>
      <c r="J525" s="479" t="s">
        <v>114</v>
      </c>
      <c r="K525" s="489">
        <v>0</v>
      </c>
      <c r="L525" s="482">
        <v>0</v>
      </c>
      <c r="M525" s="482">
        <v>1</v>
      </c>
      <c r="N525" s="482">
        <v>0</v>
      </c>
      <c r="O525" s="482">
        <v>0</v>
      </c>
      <c r="P525" s="482">
        <v>0</v>
      </c>
      <c r="Q525" s="482">
        <v>0</v>
      </c>
      <c r="R525" s="482">
        <v>0</v>
      </c>
      <c r="S525" s="482">
        <v>0</v>
      </c>
      <c r="T525" s="482">
        <v>0</v>
      </c>
      <c r="U525" s="482">
        <v>0</v>
      </c>
      <c r="V525" s="482">
        <v>0</v>
      </c>
      <c r="W525" s="482">
        <v>0</v>
      </c>
      <c r="X525" s="482">
        <v>0</v>
      </c>
      <c r="Y525" s="490">
        <v>16</v>
      </c>
      <c r="Z525" s="490" t="s">
        <v>418</v>
      </c>
      <c r="AA525" s="482">
        <v>0</v>
      </c>
      <c r="AB525" s="490">
        <v>0</v>
      </c>
      <c r="AC525" s="482">
        <v>0</v>
      </c>
      <c r="AD525" s="490">
        <v>0</v>
      </c>
      <c r="AE525" s="482">
        <v>0</v>
      </c>
      <c r="AF525" s="491">
        <v>0</v>
      </c>
    </row>
    <row r="526" spans="1:32" ht="15" customHeight="1" x14ac:dyDescent="0.2">
      <c r="A526" s="463" t="s">
        <v>115</v>
      </c>
      <c r="B526" s="482">
        <v>1</v>
      </c>
      <c r="C526" s="482">
        <v>0</v>
      </c>
      <c r="D526" s="482">
        <v>1</v>
      </c>
      <c r="E526" s="482">
        <v>0</v>
      </c>
      <c r="F526" s="482">
        <v>0</v>
      </c>
      <c r="G526" s="482">
        <v>0</v>
      </c>
      <c r="H526" s="482">
        <v>0</v>
      </c>
      <c r="I526" s="482" t="s">
        <v>20</v>
      </c>
      <c r="J526" s="479" t="s">
        <v>115</v>
      </c>
      <c r="K526" s="489">
        <v>0</v>
      </c>
      <c r="L526" s="482">
        <v>0</v>
      </c>
      <c r="M526" s="482">
        <v>0</v>
      </c>
      <c r="N526" s="482">
        <v>1</v>
      </c>
      <c r="O526" s="482">
        <v>0</v>
      </c>
      <c r="P526" s="482">
        <v>0</v>
      </c>
      <c r="Q526" s="482">
        <v>0</v>
      </c>
      <c r="R526" s="482">
        <v>0</v>
      </c>
      <c r="S526" s="482">
        <v>0</v>
      </c>
      <c r="T526" s="482">
        <v>0</v>
      </c>
      <c r="U526" s="482">
        <v>0</v>
      </c>
      <c r="V526" s="482">
        <v>0</v>
      </c>
      <c r="W526" s="482">
        <v>0</v>
      </c>
      <c r="X526" s="482">
        <v>0</v>
      </c>
      <c r="Y526" s="490">
        <v>20.399999999999999</v>
      </c>
      <c r="Z526" s="490" t="s">
        <v>418</v>
      </c>
      <c r="AA526" s="482">
        <v>0</v>
      </c>
      <c r="AB526" s="490">
        <v>0</v>
      </c>
      <c r="AC526" s="482">
        <v>0</v>
      </c>
      <c r="AD526" s="490">
        <v>0</v>
      </c>
      <c r="AE526" s="482">
        <v>0</v>
      </c>
      <c r="AF526" s="491">
        <v>0</v>
      </c>
    </row>
    <row r="527" spans="1:32" ht="15" customHeight="1" x14ac:dyDescent="0.2">
      <c r="A527" s="463" t="s">
        <v>66</v>
      </c>
      <c r="B527" s="482">
        <v>0</v>
      </c>
      <c r="C527" s="482">
        <v>0</v>
      </c>
      <c r="D527" s="482">
        <v>0</v>
      </c>
      <c r="E527" s="482">
        <v>0</v>
      </c>
      <c r="F527" s="482">
        <v>0</v>
      </c>
      <c r="G527" s="482">
        <v>0</v>
      </c>
      <c r="H527" s="482">
        <v>0</v>
      </c>
      <c r="I527" s="482" t="s">
        <v>20</v>
      </c>
      <c r="J527" s="479" t="s">
        <v>66</v>
      </c>
      <c r="K527" s="489">
        <v>0</v>
      </c>
      <c r="L527" s="482">
        <v>0</v>
      </c>
      <c r="M527" s="482">
        <v>0</v>
      </c>
      <c r="N527" s="482">
        <v>0</v>
      </c>
      <c r="O527" s="482">
        <v>0</v>
      </c>
      <c r="P527" s="482">
        <v>0</v>
      </c>
      <c r="Q527" s="482">
        <v>0</v>
      </c>
      <c r="R527" s="482">
        <v>0</v>
      </c>
      <c r="S527" s="482">
        <v>0</v>
      </c>
      <c r="T527" s="482">
        <v>0</v>
      </c>
      <c r="U527" s="482">
        <v>0</v>
      </c>
      <c r="V527" s="482">
        <v>0</v>
      </c>
      <c r="W527" s="482">
        <v>0</v>
      </c>
      <c r="X527" s="482">
        <v>0</v>
      </c>
      <c r="Y527" s="490" t="s">
        <v>418</v>
      </c>
      <c r="Z527" s="490" t="s">
        <v>418</v>
      </c>
      <c r="AA527" s="482">
        <v>0</v>
      </c>
      <c r="AB527" s="490">
        <v>0</v>
      </c>
      <c r="AC527" s="482">
        <v>0</v>
      </c>
      <c r="AD527" s="490">
        <v>0</v>
      </c>
      <c r="AE527" s="482">
        <v>0</v>
      </c>
      <c r="AF527" s="491">
        <v>0</v>
      </c>
    </row>
    <row r="528" spans="1:32" ht="15" customHeight="1" x14ac:dyDescent="0.2">
      <c r="A528" s="463" t="s">
        <v>116</v>
      </c>
      <c r="B528" s="482">
        <v>0</v>
      </c>
      <c r="C528" s="482">
        <v>0</v>
      </c>
      <c r="D528" s="482">
        <v>0</v>
      </c>
      <c r="E528" s="482">
        <v>0</v>
      </c>
      <c r="F528" s="482">
        <v>0</v>
      </c>
      <c r="G528" s="482">
        <v>0</v>
      </c>
      <c r="H528" s="482">
        <v>0</v>
      </c>
      <c r="I528" s="482" t="s">
        <v>20</v>
      </c>
      <c r="J528" s="479" t="s">
        <v>116</v>
      </c>
      <c r="K528" s="489">
        <v>0</v>
      </c>
      <c r="L528" s="482">
        <v>0</v>
      </c>
      <c r="M528" s="482">
        <v>0</v>
      </c>
      <c r="N528" s="482">
        <v>0</v>
      </c>
      <c r="O528" s="482">
        <v>0</v>
      </c>
      <c r="P528" s="482">
        <v>0</v>
      </c>
      <c r="Q528" s="482">
        <v>0</v>
      </c>
      <c r="R528" s="482">
        <v>0</v>
      </c>
      <c r="S528" s="482">
        <v>0</v>
      </c>
      <c r="T528" s="482">
        <v>0</v>
      </c>
      <c r="U528" s="482">
        <v>0</v>
      </c>
      <c r="V528" s="482">
        <v>0</v>
      </c>
      <c r="W528" s="482">
        <v>0</v>
      </c>
      <c r="X528" s="482">
        <v>0</v>
      </c>
      <c r="Y528" s="490" t="s">
        <v>418</v>
      </c>
      <c r="Z528" s="490" t="s">
        <v>418</v>
      </c>
      <c r="AA528" s="482">
        <v>0</v>
      </c>
      <c r="AB528" s="490">
        <v>0</v>
      </c>
      <c r="AC528" s="482">
        <v>0</v>
      </c>
      <c r="AD528" s="490">
        <v>0</v>
      </c>
      <c r="AE528" s="482">
        <v>0</v>
      </c>
      <c r="AF528" s="491">
        <v>0</v>
      </c>
    </row>
    <row r="529" spans="1:32" ht="15" customHeight="1" x14ac:dyDescent="0.2">
      <c r="A529" s="463" t="s">
        <v>117</v>
      </c>
      <c r="B529" s="482">
        <v>0</v>
      </c>
      <c r="C529" s="482">
        <v>0</v>
      </c>
      <c r="D529" s="482">
        <v>0</v>
      </c>
      <c r="E529" s="482">
        <v>0</v>
      </c>
      <c r="F529" s="482">
        <v>0</v>
      </c>
      <c r="G529" s="482">
        <v>0</v>
      </c>
      <c r="H529" s="482">
        <v>0</v>
      </c>
      <c r="I529" s="482" t="s">
        <v>20</v>
      </c>
      <c r="J529" s="479" t="s">
        <v>117</v>
      </c>
      <c r="K529" s="489">
        <v>0</v>
      </c>
      <c r="L529" s="482">
        <v>0</v>
      </c>
      <c r="M529" s="482">
        <v>0</v>
      </c>
      <c r="N529" s="482">
        <v>0</v>
      </c>
      <c r="O529" s="482">
        <v>0</v>
      </c>
      <c r="P529" s="482">
        <v>0</v>
      </c>
      <c r="Q529" s="482">
        <v>0</v>
      </c>
      <c r="R529" s="482">
        <v>0</v>
      </c>
      <c r="S529" s="482">
        <v>0</v>
      </c>
      <c r="T529" s="482">
        <v>0</v>
      </c>
      <c r="U529" s="482">
        <v>0</v>
      </c>
      <c r="V529" s="482">
        <v>0</v>
      </c>
      <c r="W529" s="482">
        <v>0</v>
      </c>
      <c r="X529" s="482">
        <v>0</v>
      </c>
      <c r="Y529" s="490" t="s">
        <v>418</v>
      </c>
      <c r="Z529" s="490" t="s">
        <v>418</v>
      </c>
      <c r="AA529" s="482">
        <v>0</v>
      </c>
      <c r="AB529" s="490">
        <v>0</v>
      </c>
      <c r="AC529" s="482">
        <v>0</v>
      </c>
      <c r="AD529" s="490">
        <v>0</v>
      </c>
      <c r="AE529" s="482">
        <v>0</v>
      </c>
      <c r="AF529" s="491">
        <v>0</v>
      </c>
    </row>
    <row r="530" spans="1:32" ht="15" customHeight="1" x14ac:dyDescent="0.2">
      <c r="A530" s="463" t="s">
        <v>118</v>
      </c>
      <c r="B530" s="482">
        <v>0</v>
      </c>
      <c r="C530" s="482">
        <v>0</v>
      </c>
      <c r="D530" s="482">
        <v>0</v>
      </c>
      <c r="E530" s="482">
        <v>0</v>
      </c>
      <c r="F530" s="482">
        <v>0</v>
      </c>
      <c r="G530" s="482">
        <v>0</v>
      </c>
      <c r="H530" s="482">
        <v>0</v>
      </c>
      <c r="I530" s="482" t="s">
        <v>20</v>
      </c>
      <c r="J530" s="479" t="s">
        <v>118</v>
      </c>
      <c r="K530" s="489">
        <v>0</v>
      </c>
      <c r="L530" s="482">
        <v>0</v>
      </c>
      <c r="M530" s="482">
        <v>0</v>
      </c>
      <c r="N530" s="482">
        <v>0</v>
      </c>
      <c r="O530" s="482">
        <v>0</v>
      </c>
      <c r="P530" s="482">
        <v>0</v>
      </c>
      <c r="Q530" s="482">
        <v>0</v>
      </c>
      <c r="R530" s="482">
        <v>0</v>
      </c>
      <c r="S530" s="482">
        <v>0</v>
      </c>
      <c r="T530" s="482">
        <v>0</v>
      </c>
      <c r="U530" s="482">
        <v>0</v>
      </c>
      <c r="V530" s="482">
        <v>0</v>
      </c>
      <c r="W530" s="482">
        <v>0</v>
      </c>
      <c r="X530" s="482">
        <v>0</v>
      </c>
      <c r="Y530" s="490" t="s">
        <v>418</v>
      </c>
      <c r="Z530" s="490" t="s">
        <v>418</v>
      </c>
      <c r="AA530" s="482">
        <v>0</v>
      </c>
      <c r="AB530" s="490">
        <v>0</v>
      </c>
      <c r="AC530" s="482">
        <v>0</v>
      </c>
      <c r="AD530" s="490">
        <v>0</v>
      </c>
      <c r="AE530" s="482">
        <v>0</v>
      </c>
      <c r="AF530" s="491">
        <v>0</v>
      </c>
    </row>
    <row r="531" spans="1:32" ht="15" customHeight="1" x14ac:dyDescent="0.2">
      <c r="A531" s="463" t="s">
        <v>68</v>
      </c>
      <c r="B531" s="482">
        <v>0</v>
      </c>
      <c r="C531" s="482">
        <v>0</v>
      </c>
      <c r="D531" s="482">
        <v>0</v>
      </c>
      <c r="E531" s="482">
        <v>0</v>
      </c>
      <c r="F531" s="482">
        <v>0</v>
      </c>
      <c r="G531" s="482">
        <v>0</v>
      </c>
      <c r="H531" s="482">
        <v>0</v>
      </c>
      <c r="I531" s="482" t="s">
        <v>20</v>
      </c>
      <c r="J531" s="479" t="s">
        <v>68</v>
      </c>
      <c r="K531" s="489">
        <v>0</v>
      </c>
      <c r="L531" s="482">
        <v>0</v>
      </c>
      <c r="M531" s="482">
        <v>0</v>
      </c>
      <c r="N531" s="482">
        <v>0</v>
      </c>
      <c r="O531" s="482">
        <v>0</v>
      </c>
      <c r="P531" s="482">
        <v>0</v>
      </c>
      <c r="Q531" s="482">
        <v>0</v>
      </c>
      <c r="R531" s="482">
        <v>0</v>
      </c>
      <c r="S531" s="482">
        <v>0</v>
      </c>
      <c r="T531" s="482">
        <v>0</v>
      </c>
      <c r="U531" s="482">
        <v>0</v>
      </c>
      <c r="V531" s="482">
        <v>0</v>
      </c>
      <c r="W531" s="482">
        <v>0</v>
      </c>
      <c r="X531" s="482">
        <v>0</v>
      </c>
      <c r="Y531" s="490" t="s">
        <v>418</v>
      </c>
      <c r="Z531" s="490" t="s">
        <v>418</v>
      </c>
      <c r="AA531" s="482">
        <v>0</v>
      </c>
      <c r="AB531" s="490">
        <v>0</v>
      </c>
      <c r="AC531" s="482">
        <v>0</v>
      </c>
      <c r="AD531" s="490">
        <v>0</v>
      </c>
      <c r="AE531" s="482">
        <v>0</v>
      </c>
      <c r="AF531" s="491">
        <v>0</v>
      </c>
    </row>
    <row r="532" spans="1:32" ht="15" customHeight="1" x14ac:dyDescent="0.2">
      <c r="A532" s="463" t="s">
        <v>119</v>
      </c>
      <c r="B532" s="482">
        <v>0</v>
      </c>
      <c r="C532" s="482">
        <v>0</v>
      </c>
      <c r="D532" s="482">
        <v>0</v>
      </c>
      <c r="E532" s="482">
        <v>0</v>
      </c>
      <c r="F532" s="482">
        <v>0</v>
      </c>
      <c r="G532" s="482">
        <v>0</v>
      </c>
      <c r="H532" s="482">
        <v>0</v>
      </c>
      <c r="I532" s="482" t="s">
        <v>20</v>
      </c>
      <c r="J532" s="479" t="s">
        <v>119</v>
      </c>
      <c r="K532" s="489">
        <v>0</v>
      </c>
      <c r="L532" s="482">
        <v>0</v>
      </c>
      <c r="M532" s="482">
        <v>0</v>
      </c>
      <c r="N532" s="482">
        <v>0</v>
      </c>
      <c r="O532" s="482">
        <v>0</v>
      </c>
      <c r="P532" s="482">
        <v>0</v>
      </c>
      <c r="Q532" s="482">
        <v>0</v>
      </c>
      <c r="R532" s="482">
        <v>0</v>
      </c>
      <c r="S532" s="482">
        <v>0</v>
      </c>
      <c r="T532" s="482">
        <v>0</v>
      </c>
      <c r="U532" s="482">
        <v>0</v>
      </c>
      <c r="V532" s="482">
        <v>0</v>
      </c>
      <c r="W532" s="482">
        <v>0</v>
      </c>
      <c r="X532" s="482">
        <v>0</v>
      </c>
      <c r="Y532" s="490" t="s">
        <v>418</v>
      </c>
      <c r="Z532" s="490" t="s">
        <v>418</v>
      </c>
      <c r="AA532" s="482">
        <v>0</v>
      </c>
      <c r="AB532" s="490">
        <v>0</v>
      </c>
      <c r="AC532" s="482">
        <v>0</v>
      </c>
      <c r="AD532" s="490">
        <v>0</v>
      </c>
      <c r="AE532" s="482">
        <v>0</v>
      </c>
      <c r="AF532" s="491">
        <v>0</v>
      </c>
    </row>
    <row r="533" spans="1:32" ht="15" customHeight="1" x14ac:dyDescent="0.2">
      <c r="A533" s="463" t="s">
        <v>120</v>
      </c>
      <c r="B533" s="482">
        <v>0</v>
      </c>
      <c r="C533" s="482">
        <v>0</v>
      </c>
      <c r="D533" s="482">
        <v>0</v>
      </c>
      <c r="E533" s="482">
        <v>0</v>
      </c>
      <c r="F533" s="482">
        <v>0</v>
      </c>
      <c r="G533" s="482">
        <v>0</v>
      </c>
      <c r="H533" s="482">
        <v>0</v>
      </c>
      <c r="I533" s="482" t="s">
        <v>20</v>
      </c>
      <c r="J533" s="479" t="s">
        <v>120</v>
      </c>
      <c r="K533" s="489">
        <v>0</v>
      </c>
      <c r="L533" s="482">
        <v>0</v>
      </c>
      <c r="M533" s="482">
        <v>0</v>
      </c>
      <c r="N533" s="482">
        <v>0</v>
      </c>
      <c r="O533" s="482">
        <v>0</v>
      </c>
      <c r="P533" s="482">
        <v>0</v>
      </c>
      <c r="Q533" s="482">
        <v>0</v>
      </c>
      <c r="R533" s="482">
        <v>0</v>
      </c>
      <c r="S533" s="482">
        <v>0</v>
      </c>
      <c r="T533" s="482">
        <v>0</v>
      </c>
      <c r="U533" s="482">
        <v>0</v>
      </c>
      <c r="V533" s="482">
        <v>0</v>
      </c>
      <c r="W533" s="482">
        <v>0</v>
      </c>
      <c r="X533" s="482">
        <v>0</v>
      </c>
      <c r="Y533" s="490" t="s">
        <v>418</v>
      </c>
      <c r="Z533" s="490" t="s">
        <v>418</v>
      </c>
      <c r="AA533" s="482">
        <v>0</v>
      </c>
      <c r="AB533" s="490">
        <v>0</v>
      </c>
      <c r="AC533" s="482">
        <v>0</v>
      </c>
      <c r="AD533" s="490">
        <v>0</v>
      </c>
      <c r="AE533" s="482">
        <v>0</v>
      </c>
      <c r="AF533" s="491">
        <v>0</v>
      </c>
    </row>
    <row r="534" spans="1:32" ht="15" customHeight="1" x14ac:dyDescent="0.2">
      <c r="A534" s="463" t="s">
        <v>121</v>
      </c>
      <c r="B534" s="482">
        <v>0</v>
      </c>
      <c r="C534" s="482">
        <v>0</v>
      </c>
      <c r="D534" s="482">
        <v>0</v>
      </c>
      <c r="E534" s="482">
        <v>0</v>
      </c>
      <c r="F534" s="482">
        <v>0</v>
      </c>
      <c r="G534" s="482">
        <v>0</v>
      </c>
      <c r="H534" s="482">
        <v>0</v>
      </c>
      <c r="I534" s="482" t="s">
        <v>20</v>
      </c>
      <c r="J534" s="479" t="s">
        <v>121</v>
      </c>
      <c r="K534" s="489">
        <v>0</v>
      </c>
      <c r="L534" s="482">
        <v>0</v>
      </c>
      <c r="M534" s="482">
        <v>0</v>
      </c>
      <c r="N534" s="482">
        <v>0</v>
      </c>
      <c r="O534" s="482">
        <v>0</v>
      </c>
      <c r="P534" s="482">
        <v>0</v>
      </c>
      <c r="Q534" s="482">
        <v>0</v>
      </c>
      <c r="R534" s="482">
        <v>0</v>
      </c>
      <c r="S534" s="482">
        <v>0</v>
      </c>
      <c r="T534" s="482">
        <v>0</v>
      </c>
      <c r="U534" s="482">
        <v>0</v>
      </c>
      <c r="V534" s="482">
        <v>0</v>
      </c>
      <c r="W534" s="482">
        <v>0</v>
      </c>
      <c r="X534" s="482">
        <v>0</v>
      </c>
      <c r="Y534" s="490" t="s">
        <v>418</v>
      </c>
      <c r="Z534" s="490" t="s">
        <v>418</v>
      </c>
      <c r="AA534" s="482">
        <v>0</v>
      </c>
      <c r="AB534" s="490">
        <v>0</v>
      </c>
      <c r="AC534" s="482">
        <v>0</v>
      </c>
      <c r="AD534" s="490">
        <v>0</v>
      </c>
      <c r="AE534" s="482">
        <v>0</v>
      </c>
      <c r="AF534" s="491">
        <v>0</v>
      </c>
    </row>
    <row r="535" spans="1:32" ht="15" customHeight="1" x14ac:dyDescent="0.2">
      <c r="A535" s="463" t="s">
        <v>70</v>
      </c>
      <c r="B535" s="482">
        <v>0</v>
      </c>
      <c r="C535" s="482">
        <v>0</v>
      </c>
      <c r="D535" s="482">
        <v>0</v>
      </c>
      <c r="E535" s="482">
        <v>0</v>
      </c>
      <c r="F535" s="482">
        <v>0</v>
      </c>
      <c r="G535" s="482">
        <v>0</v>
      </c>
      <c r="H535" s="482">
        <v>0</v>
      </c>
      <c r="I535" s="482" t="s">
        <v>20</v>
      </c>
      <c r="J535" s="479" t="s">
        <v>70</v>
      </c>
      <c r="K535" s="489">
        <v>0</v>
      </c>
      <c r="L535" s="482">
        <v>0</v>
      </c>
      <c r="M535" s="482">
        <v>0</v>
      </c>
      <c r="N535" s="482">
        <v>0</v>
      </c>
      <c r="O535" s="482">
        <v>0</v>
      </c>
      <c r="P535" s="482">
        <v>0</v>
      </c>
      <c r="Q535" s="482">
        <v>0</v>
      </c>
      <c r="R535" s="482">
        <v>0</v>
      </c>
      <c r="S535" s="482">
        <v>0</v>
      </c>
      <c r="T535" s="482">
        <v>0</v>
      </c>
      <c r="U535" s="482">
        <v>0</v>
      </c>
      <c r="V535" s="482">
        <v>0</v>
      </c>
      <c r="W535" s="482">
        <v>0</v>
      </c>
      <c r="X535" s="482">
        <v>0</v>
      </c>
      <c r="Y535" s="490" t="s">
        <v>418</v>
      </c>
      <c r="Z535" s="490" t="s">
        <v>418</v>
      </c>
      <c r="AA535" s="482">
        <v>0</v>
      </c>
      <c r="AB535" s="490">
        <v>0</v>
      </c>
      <c r="AC535" s="482">
        <v>0</v>
      </c>
      <c r="AD535" s="490">
        <v>0</v>
      </c>
      <c r="AE535" s="482">
        <v>0</v>
      </c>
      <c r="AF535" s="491">
        <v>0</v>
      </c>
    </row>
    <row r="536" spans="1:32" ht="15" customHeight="1" x14ac:dyDescent="0.2">
      <c r="A536" s="463" t="s">
        <v>122</v>
      </c>
      <c r="B536" s="482">
        <v>0</v>
      </c>
      <c r="C536" s="482">
        <v>0</v>
      </c>
      <c r="D536" s="482">
        <v>0</v>
      </c>
      <c r="E536" s="482">
        <v>0</v>
      </c>
      <c r="F536" s="482">
        <v>0</v>
      </c>
      <c r="G536" s="482">
        <v>0</v>
      </c>
      <c r="H536" s="482">
        <v>0</v>
      </c>
      <c r="I536" s="482" t="s">
        <v>20</v>
      </c>
      <c r="J536" s="479" t="s">
        <v>122</v>
      </c>
      <c r="K536" s="489">
        <v>0</v>
      </c>
      <c r="L536" s="482">
        <v>0</v>
      </c>
      <c r="M536" s="482">
        <v>0</v>
      </c>
      <c r="N536" s="482">
        <v>0</v>
      </c>
      <c r="O536" s="482">
        <v>0</v>
      </c>
      <c r="P536" s="482">
        <v>0</v>
      </c>
      <c r="Q536" s="482">
        <v>0</v>
      </c>
      <c r="R536" s="482">
        <v>0</v>
      </c>
      <c r="S536" s="482">
        <v>0</v>
      </c>
      <c r="T536" s="482">
        <v>0</v>
      </c>
      <c r="U536" s="482">
        <v>0</v>
      </c>
      <c r="V536" s="482">
        <v>0</v>
      </c>
      <c r="W536" s="482">
        <v>0</v>
      </c>
      <c r="X536" s="482">
        <v>0</v>
      </c>
      <c r="Y536" s="490" t="s">
        <v>418</v>
      </c>
      <c r="Z536" s="490" t="s">
        <v>418</v>
      </c>
      <c r="AA536" s="482">
        <v>0</v>
      </c>
      <c r="AB536" s="490">
        <v>0</v>
      </c>
      <c r="AC536" s="482">
        <v>0</v>
      </c>
      <c r="AD536" s="490">
        <v>0</v>
      </c>
      <c r="AE536" s="482">
        <v>0</v>
      </c>
      <c r="AF536" s="491">
        <v>0</v>
      </c>
    </row>
    <row r="537" spans="1:32" ht="15" customHeight="1" x14ac:dyDescent="0.2">
      <c r="A537" s="463" t="s">
        <v>123</v>
      </c>
      <c r="B537" s="482">
        <v>0</v>
      </c>
      <c r="C537" s="482">
        <v>0</v>
      </c>
      <c r="D537" s="482">
        <v>0</v>
      </c>
      <c r="E537" s="482">
        <v>0</v>
      </c>
      <c r="F537" s="482">
        <v>0</v>
      </c>
      <c r="G537" s="482">
        <v>0</v>
      </c>
      <c r="H537" s="482">
        <v>0</v>
      </c>
      <c r="I537" s="482" t="s">
        <v>20</v>
      </c>
      <c r="J537" s="479" t="s">
        <v>123</v>
      </c>
      <c r="K537" s="489">
        <v>0</v>
      </c>
      <c r="L537" s="482">
        <v>0</v>
      </c>
      <c r="M537" s="482">
        <v>0</v>
      </c>
      <c r="N537" s="482">
        <v>0</v>
      </c>
      <c r="O537" s="482">
        <v>0</v>
      </c>
      <c r="P537" s="482">
        <v>0</v>
      </c>
      <c r="Q537" s="482">
        <v>0</v>
      </c>
      <c r="R537" s="482">
        <v>0</v>
      </c>
      <c r="S537" s="482">
        <v>0</v>
      </c>
      <c r="T537" s="482">
        <v>0</v>
      </c>
      <c r="U537" s="482">
        <v>0</v>
      </c>
      <c r="V537" s="482">
        <v>0</v>
      </c>
      <c r="W537" s="482">
        <v>0</v>
      </c>
      <c r="X537" s="482">
        <v>0</v>
      </c>
      <c r="Y537" s="490" t="s">
        <v>418</v>
      </c>
      <c r="Z537" s="490" t="s">
        <v>418</v>
      </c>
      <c r="AA537" s="482">
        <v>0</v>
      </c>
      <c r="AB537" s="490">
        <v>0</v>
      </c>
      <c r="AC537" s="482">
        <v>0</v>
      </c>
      <c r="AD537" s="490">
        <v>0</v>
      </c>
      <c r="AE537" s="482">
        <v>0</v>
      </c>
      <c r="AF537" s="491">
        <v>0</v>
      </c>
    </row>
    <row r="538" spans="1:32" ht="15" customHeight="1" thickBot="1" x14ac:dyDescent="0.25">
      <c r="A538" s="463" t="s">
        <v>124</v>
      </c>
      <c r="B538" s="482">
        <v>0</v>
      </c>
      <c r="C538" s="482">
        <v>0</v>
      </c>
      <c r="D538" s="482">
        <v>0</v>
      </c>
      <c r="E538" s="482">
        <v>0</v>
      </c>
      <c r="F538" s="482">
        <v>0</v>
      </c>
      <c r="G538" s="482">
        <v>0</v>
      </c>
      <c r="H538" s="482">
        <v>0</v>
      </c>
      <c r="I538" s="482" t="s">
        <v>20</v>
      </c>
      <c r="J538" s="479" t="s">
        <v>124</v>
      </c>
      <c r="K538" s="501">
        <v>0</v>
      </c>
      <c r="L538" s="502">
        <v>0</v>
      </c>
      <c r="M538" s="502">
        <v>0</v>
      </c>
      <c r="N538" s="502">
        <v>0</v>
      </c>
      <c r="O538" s="502">
        <v>0</v>
      </c>
      <c r="P538" s="502">
        <v>0</v>
      </c>
      <c r="Q538" s="502">
        <v>0</v>
      </c>
      <c r="R538" s="502">
        <v>0</v>
      </c>
      <c r="S538" s="502">
        <v>0</v>
      </c>
      <c r="T538" s="502">
        <v>0</v>
      </c>
      <c r="U538" s="502">
        <v>0</v>
      </c>
      <c r="V538" s="502">
        <v>0</v>
      </c>
      <c r="W538" s="502">
        <v>0</v>
      </c>
      <c r="X538" s="502">
        <v>0</v>
      </c>
      <c r="Y538" s="503" t="s">
        <v>418</v>
      </c>
      <c r="Z538" s="503" t="s">
        <v>418</v>
      </c>
      <c r="AA538" s="502">
        <v>0</v>
      </c>
      <c r="AB538" s="503">
        <v>0</v>
      </c>
      <c r="AC538" s="502">
        <v>0</v>
      </c>
      <c r="AD538" s="503">
        <v>0</v>
      </c>
      <c r="AE538" s="502">
        <v>0</v>
      </c>
      <c r="AF538" s="504">
        <v>0</v>
      </c>
    </row>
    <row r="539" spans="1:32" ht="15" customHeight="1" x14ac:dyDescent="0.2">
      <c r="A539" s="463" t="s">
        <v>125</v>
      </c>
      <c r="B539" s="505">
        <v>54</v>
      </c>
      <c r="C539" s="505">
        <v>4</v>
      </c>
      <c r="D539" s="505">
        <v>40</v>
      </c>
      <c r="E539" s="505">
        <v>9</v>
      </c>
      <c r="F539" s="505">
        <v>1</v>
      </c>
      <c r="G539" s="505">
        <v>0</v>
      </c>
      <c r="H539" s="505">
        <v>0</v>
      </c>
      <c r="I539" s="505" t="s">
        <v>20</v>
      </c>
      <c r="J539" s="466" t="s">
        <v>125</v>
      </c>
      <c r="K539" s="506">
        <v>4</v>
      </c>
      <c r="L539" s="506">
        <v>19</v>
      </c>
      <c r="M539" s="506">
        <v>20</v>
      </c>
      <c r="N539" s="506">
        <v>10</v>
      </c>
      <c r="O539" s="506">
        <v>0</v>
      </c>
      <c r="P539" s="506">
        <v>1</v>
      </c>
      <c r="Q539" s="506">
        <v>0</v>
      </c>
      <c r="R539" s="506">
        <v>0</v>
      </c>
      <c r="S539" s="506">
        <v>0</v>
      </c>
      <c r="T539" s="506">
        <v>0</v>
      </c>
      <c r="U539" s="506">
        <v>0</v>
      </c>
      <c r="V539" s="506">
        <v>0</v>
      </c>
      <c r="W539" s="506">
        <v>0</v>
      </c>
      <c r="X539" s="506">
        <v>0</v>
      </c>
      <c r="Y539" s="507">
        <v>16.2</v>
      </c>
      <c r="Z539" s="507">
        <v>21</v>
      </c>
      <c r="AA539" s="506">
        <v>0</v>
      </c>
      <c r="AB539" s="507">
        <v>0</v>
      </c>
      <c r="AC539" s="506">
        <v>0</v>
      </c>
      <c r="AD539" s="507">
        <v>0</v>
      </c>
      <c r="AE539" s="506">
        <v>0</v>
      </c>
      <c r="AF539" s="508">
        <v>0</v>
      </c>
    </row>
    <row r="540" spans="1:32" ht="15" customHeight="1" x14ac:dyDescent="0.2">
      <c r="A540" s="463" t="s">
        <v>126</v>
      </c>
      <c r="B540" s="506">
        <v>59</v>
      </c>
      <c r="C540" s="506">
        <v>4</v>
      </c>
      <c r="D540" s="506">
        <v>44</v>
      </c>
      <c r="E540" s="506">
        <v>10</v>
      </c>
      <c r="F540" s="506">
        <v>1</v>
      </c>
      <c r="G540" s="506">
        <v>0</v>
      </c>
      <c r="H540" s="506">
        <v>0</v>
      </c>
      <c r="I540" s="506" t="s">
        <v>20</v>
      </c>
      <c r="J540" s="463" t="s">
        <v>126</v>
      </c>
      <c r="K540" s="506">
        <v>4</v>
      </c>
      <c r="L540" s="506">
        <v>21</v>
      </c>
      <c r="M540" s="506">
        <v>22</v>
      </c>
      <c r="N540" s="506">
        <v>11</v>
      </c>
      <c r="O540" s="506">
        <v>0</v>
      </c>
      <c r="P540" s="506">
        <v>1</v>
      </c>
      <c r="Q540" s="506">
        <v>0</v>
      </c>
      <c r="R540" s="506">
        <v>0</v>
      </c>
      <c r="S540" s="506">
        <v>0</v>
      </c>
      <c r="T540" s="506">
        <v>0</v>
      </c>
      <c r="U540" s="506">
        <v>0</v>
      </c>
      <c r="V540" s="506">
        <v>0</v>
      </c>
      <c r="W540" s="506">
        <v>0</v>
      </c>
      <c r="X540" s="506">
        <v>0</v>
      </c>
      <c r="Y540" s="507">
        <v>16.2</v>
      </c>
      <c r="Z540" s="507">
        <v>20.6</v>
      </c>
      <c r="AA540" s="506">
        <v>0</v>
      </c>
      <c r="AB540" s="507">
        <v>0</v>
      </c>
      <c r="AC540" s="506">
        <v>0</v>
      </c>
      <c r="AD540" s="507">
        <v>0</v>
      </c>
      <c r="AE540" s="506">
        <v>0</v>
      </c>
      <c r="AF540" s="508">
        <v>0</v>
      </c>
    </row>
    <row r="541" spans="1:32" ht="15" customHeight="1" x14ac:dyDescent="0.2">
      <c r="A541" s="463" t="s">
        <v>127</v>
      </c>
      <c r="B541" s="506">
        <v>59</v>
      </c>
      <c r="C541" s="506">
        <v>4</v>
      </c>
      <c r="D541" s="506">
        <v>44</v>
      </c>
      <c r="E541" s="506">
        <v>10</v>
      </c>
      <c r="F541" s="506">
        <v>1</v>
      </c>
      <c r="G541" s="506">
        <v>0</v>
      </c>
      <c r="H541" s="506">
        <v>0</v>
      </c>
      <c r="I541" s="506" t="s">
        <v>20</v>
      </c>
      <c r="J541" s="463" t="s">
        <v>127</v>
      </c>
      <c r="K541" s="506">
        <v>4</v>
      </c>
      <c r="L541" s="506">
        <v>21</v>
      </c>
      <c r="M541" s="506">
        <v>22</v>
      </c>
      <c r="N541" s="506">
        <v>11</v>
      </c>
      <c r="O541" s="506">
        <v>0</v>
      </c>
      <c r="P541" s="506">
        <v>1</v>
      </c>
      <c r="Q541" s="506">
        <v>0</v>
      </c>
      <c r="R541" s="506">
        <v>0</v>
      </c>
      <c r="S541" s="506">
        <v>0</v>
      </c>
      <c r="T541" s="506">
        <v>0</v>
      </c>
      <c r="U541" s="506">
        <v>0</v>
      </c>
      <c r="V541" s="506">
        <v>0</v>
      </c>
      <c r="W541" s="506">
        <v>0</v>
      </c>
      <c r="X541" s="506">
        <v>0</v>
      </c>
      <c r="Y541" s="507">
        <v>16.2</v>
      </c>
      <c r="Z541" s="507">
        <v>20.6</v>
      </c>
      <c r="AA541" s="506">
        <v>0</v>
      </c>
      <c r="AB541" s="507">
        <v>0</v>
      </c>
      <c r="AC541" s="506">
        <v>0</v>
      </c>
      <c r="AD541" s="507">
        <v>0</v>
      </c>
      <c r="AE541" s="506">
        <v>0</v>
      </c>
      <c r="AF541" s="508">
        <v>0</v>
      </c>
    </row>
    <row r="542" spans="1:32" ht="15" customHeight="1" thickBot="1" x14ac:dyDescent="0.25">
      <c r="A542" s="463" t="s">
        <v>128</v>
      </c>
      <c r="B542" s="509">
        <v>59</v>
      </c>
      <c r="C542" s="509">
        <v>4</v>
      </c>
      <c r="D542" s="509">
        <v>44</v>
      </c>
      <c r="E542" s="509">
        <v>10</v>
      </c>
      <c r="F542" s="509">
        <v>1</v>
      </c>
      <c r="G542" s="509">
        <v>0</v>
      </c>
      <c r="H542" s="509">
        <v>0</v>
      </c>
      <c r="I542" s="509" t="s">
        <v>20</v>
      </c>
      <c r="J542" s="476" t="s">
        <v>128</v>
      </c>
      <c r="K542" s="509">
        <v>4</v>
      </c>
      <c r="L542" s="509">
        <v>21</v>
      </c>
      <c r="M542" s="509">
        <v>22</v>
      </c>
      <c r="N542" s="509">
        <v>11</v>
      </c>
      <c r="O542" s="509">
        <v>0</v>
      </c>
      <c r="P542" s="509">
        <v>1</v>
      </c>
      <c r="Q542" s="509">
        <v>0</v>
      </c>
      <c r="R542" s="509">
        <v>0</v>
      </c>
      <c r="S542" s="509">
        <v>0</v>
      </c>
      <c r="T542" s="509">
        <v>0</v>
      </c>
      <c r="U542" s="509">
        <v>0</v>
      </c>
      <c r="V542" s="509">
        <v>0</v>
      </c>
      <c r="W542" s="509">
        <v>0</v>
      </c>
      <c r="X542" s="509">
        <v>0</v>
      </c>
      <c r="Y542" s="510">
        <v>16.2</v>
      </c>
      <c r="Z542" s="510">
        <v>20.6</v>
      </c>
      <c r="AA542" s="509">
        <v>0</v>
      </c>
      <c r="AB542" s="510">
        <v>0</v>
      </c>
      <c r="AC542" s="509">
        <v>0</v>
      </c>
      <c r="AD542" s="510">
        <v>0</v>
      </c>
      <c r="AE542" s="509">
        <v>0</v>
      </c>
      <c r="AF542" s="511">
        <v>0</v>
      </c>
    </row>
    <row r="543" spans="1:32" ht="15" customHeight="1" x14ac:dyDescent="0.2">
      <c r="A543" s="463"/>
      <c r="AF543" s="512"/>
    </row>
    <row r="544" spans="1:32" ht="15" customHeight="1" x14ac:dyDescent="0.2">
      <c r="A544" s="463"/>
      <c r="AF544" s="512"/>
    </row>
    <row r="545" spans="1:32" ht="15" customHeight="1" x14ac:dyDescent="0.2">
      <c r="A545" s="513">
        <f>A438+1</f>
        <v>44780</v>
      </c>
      <c r="AF545" s="512"/>
    </row>
    <row r="546" spans="1:32" ht="15" customHeight="1" thickBot="1" x14ac:dyDescent="0.25">
      <c r="A546" s="463"/>
      <c r="AF546" s="512"/>
    </row>
    <row r="547" spans="1:32" ht="15" customHeight="1" x14ac:dyDescent="0.2">
      <c r="A547" s="464" t="s">
        <v>229</v>
      </c>
      <c r="B547" s="465" t="s">
        <v>386</v>
      </c>
      <c r="C547" s="465" t="s">
        <v>387</v>
      </c>
      <c r="D547" s="465" t="s">
        <v>387</v>
      </c>
      <c r="E547" s="465" t="s">
        <v>387</v>
      </c>
      <c r="F547" s="465" t="s">
        <v>387</v>
      </c>
      <c r="G547" s="465" t="s">
        <v>387</v>
      </c>
      <c r="H547" s="465" t="s">
        <v>387</v>
      </c>
      <c r="I547" s="465" t="s">
        <v>388</v>
      </c>
      <c r="J547" s="466" t="s">
        <v>389</v>
      </c>
      <c r="K547" s="465" t="s">
        <v>390</v>
      </c>
      <c r="L547" s="465" t="s">
        <v>390</v>
      </c>
      <c r="M547" s="465" t="s">
        <v>390</v>
      </c>
      <c r="N547" s="465" t="s">
        <v>390</v>
      </c>
      <c r="O547" s="465" t="s">
        <v>390</v>
      </c>
      <c r="P547" s="465" t="s">
        <v>390</v>
      </c>
      <c r="Q547" s="465" t="s">
        <v>390</v>
      </c>
      <c r="R547" s="465" t="s">
        <v>390</v>
      </c>
      <c r="S547" s="465" t="s">
        <v>390</v>
      </c>
      <c r="T547" s="465" t="s">
        <v>390</v>
      </c>
      <c r="U547" s="465" t="s">
        <v>390</v>
      </c>
      <c r="V547" s="465" t="s">
        <v>390</v>
      </c>
      <c r="W547" s="465" t="s">
        <v>390</v>
      </c>
      <c r="X547" s="465" t="s">
        <v>390</v>
      </c>
      <c r="Y547" s="467" t="s">
        <v>391</v>
      </c>
      <c r="Z547" s="467" t="s">
        <v>392</v>
      </c>
      <c r="AA547" s="465" t="s">
        <v>393</v>
      </c>
      <c r="AB547" s="467" t="s">
        <v>394</v>
      </c>
      <c r="AC547" s="468" t="s">
        <v>395</v>
      </c>
      <c r="AD547" s="469" t="s">
        <v>396</v>
      </c>
      <c r="AE547" s="468" t="s">
        <v>397</v>
      </c>
      <c r="AF547" s="470" t="s">
        <v>398</v>
      </c>
    </row>
    <row r="548" spans="1:32" ht="15" customHeight="1" x14ac:dyDescent="0.2">
      <c r="A548" s="463" t="s">
        <v>20</v>
      </c>
      <c r="B548" s="471" t="s">
        <v>20</v>
      </c>
      <c r="C548" s="471" t="s">
        <v>21</v>
      </c>
      <c r="D548" s="471" t="s">
        <v>22</v>
      </c>
      <c r="E548" s="471" t="s">
        <v>23</v>
      </c>
      <c r="F548" s="471" t="s">
        <v>24</v>
      </c>
      <c r="G548" s="471" t="s">
        <v>25</v>
      </c>
      <c r="H548" s="471" t="s">
        <v>26</v>
      </c>
      <c r="I548" s="471" t="s">
        <v>20</v>
      </c>
      <c r="J548" s="463" t="s">
        <v>399</v>
      </c>
      <c r="K548" s="471" t="s">
        <v>400</v>
      </c>
      <c r="L548" s="471" t="s">
        <v>401</v>
      </c>
      <c r="M548" s="471" t="s">
        <v>402</v>
      </c>
      <c r="N548" s="471" t="s">
        <v>403</v>
      </c>
      <c r="O548" s="471" t="s">
        <v>404</v>
      </c>
      <c r="P548" s="471" t="s">
        <v>405</v>
      </c>
      <c r="Q548" s="471" t="s">
        <v>406</v>
      </c>
      <c r="R548" s="471" t="s">
        <v>407</v>
      </c>
      <c r="S548" s="471" t="s">
        <v>408</v>
      </c>
      <c r="T548" s="471" t="s">
        <v>409</v>
      </c>
      <c r="U548" s="471" t="s">
        <v>410</v>
      </c>
      <c r="V548" s="471" t="s">
        <v>411</v>
      </c>
      <c r="W548" s="471" t="s">
        <v>412</v>
      </c>
      <c r="X548" s="471" t="s">
        <v>413</v>
      </c>
      <c r="Y548" s="472" t="s">
        <v>20</v>
      </c>
      <c r="Z548" s="472" t="s">
        <v>414</v>
      </c>
      <c r="AA548" s="471" t="s">
        <v>410</v>
      </c>
      <c r="AB548" s="471" t="s">
        <v>410</v>
      </c>
      <c r="AC548" s="473" t="s">
        <v>419</v>
      </c>
      <c r="AD548" s="473" t="s">
        <v>419</v>
      </c>
      <c r="AE548" s="473" t="s">
        <v>420</v>
      </c>
      <c r="AF548" s="474" t="s">
        <v>420</v>
      </c>
    </row>
    <row r="549" spans="1:32" ht="15" customHeight="1" thickBot="1" x14ac:dyDescent="0.25">
      <c r="A549" s="463" t="s">
        <v>20</v>
      </c>
      <c r="B549" s="471" t="s">
        <v>20</v>
      </c>
      <c r="C549" s="475" t="s">
        <v>20</v>
      </c>
      <c r="D549" s="475" t="s">
        <v>20</v>
      </c>
      <c r="E549" s="475" t="s">
        <v>20</v>
      </c>
      <c r="F549" s="475" t="s">
        <v>20</v>
      </c>
      <c r="G549" s="475" t="s">
        <v>20</v>
      </c>
      <c r="H549" s="475" t="s">
        <v>20</v>
      </c>
      <c r="I549" s="475" t="s">
        <v>20</v>
      </c>
      <c r="J549" s="476" t="s">
        <v>20</v>
      </c>
      <c r="K549" s="471" t="s">
        <v>401</v>
      </c>
      <c r="L549" s="471" t="s">
        <v>402</v>
      </c>
      <c r="M549" s="471" t="s">
        <v>403</v>
      </c>
      <c r="N549" s="471" t="s">
        <v>404</v>
      </c>
      <c r="O549" s="471" t="s">
        <v>405</v>
      </c>
      <c r="P549" s="471" t="s">
        <v>406</v>
      </c>
      <c r="Q549" s="471" t="s">
        <v>407</v>
      </c>
      <c r="R549" s="471" t="s">
        <v>408</v>
      </c>
      <c r="S549" s="471" t="s">
        <v>409</v>
      </c>
      <c r="T549" s="471" t="s">
        <v>410</v>
      </c>
      <c r="U549" s="471" t="s">
        <v>411</v>
      </c>
      <c r="V549" s="471" t="s">
        <v>412</v>
      </c>
      <c r="W549" s="471" t="s">
        <v>413</v>
      </c>
      <c r="X549" s="471" t="s">
        <v>415</v>
      </c>
      <c r="Y549" s="472" t="s">
        <v>20</v>
      </c>
      <c r="Z549" s="472" t="s">
        <v>20</v>
      </c>
      <c r="AA549" s="471" t="s">
        <v>20</v>
      </c>
      <c r="AB549" s="472" t="s">
        <v>20</v>
      </c>
      <c r="AC549" s="473" t="s">
        <v>27</v>
      </c>
      <c r="AD549" s="477" t="s">
        <v>27</v>
      </c>
      <c r="AE549" s="473" t="s">
        <v>28</v>
      </c>
      <c r="AF549" s="478" t="s">
        <v>28</v>
      </c>
    </row>
    <row r="550" spans="1:32" ht="15" customHeight="1" thickBot="1" x14ac:dyDescent="0.25">
      <c r="A550" s="463" t="s">
        <v>29</v>
      </c>
      <c r="B550" s="480">
        <v>0</v>
      </c>
      <c r="C550" s="481">
        <v>0</v>
      </c>
      <c r="D550" s="482">
        <v>0</v>
      </c>
      <c r="E550" s="482">
        <v>0</v>
      </c>
      <c r="F550" s="482">
        <v>0</v>
      </c>
      <c r="G550" s="482">
        <v>0</v>
      </c>
      <c r="H550" s="482">
        <v>0</v>
      </c>
      <c r="I550" s="482" t="s">
        <v>20</v>
      </c>
      <c r="J550" s="483" t="s">
        <v>29</v>
      </c>
      <c r="K550" s="484">
        <v>0</v>
      </c>
      <c r="L550" s="485">
        <v>0</v>
      </c>
      <c r="M550" s="485">
        <v>0</v>
      </c>
      <c r="N550" s="485">
        <v>0</v>
      </c>
      <c r="O550" s="485">
        <v>0</v>
      </c>
      <c r="P550" s="485">
        <v>0</v>
      </c>
      <c r="Q550" s="485">
        <v>0</v>
      </c>
      <c r="R550" s="485">
        <v>0</v>
      </c>
      <c r="S550" s="485">
        <v>0</v>
      </c>
      <c r="T550" s="485">
        <v>0</v>
      </c>
      <c r="U550" s="485">
        <v>0</v>
      </c>
      <c r="V550" s="485">
        <v>0</v>
      </c>
      <c r="W550" s="485">
        <v>0</v>
      </c>
      <c r="X550" s="485">
        <v>0</v>
      </c>
      <c r="Y550" s="486" t="s">
        <v>418</v>
      </c>
      <c r="Z550" s="486" t="s">
        <v>418</v>
      </c>
      <c r="AA550" s="485">
        <v>0</v>
      </c>
      <c r="AB550" s="486">
        <v>0</v>
      </c>
      <c r="AC550" s="485">
        <v>0</v>
      </c>
      <c r="AD550" s="486">
        <v>0</v>
      </c>
      <c r="AE550" s="485">
        <v>0</v>
      </c>
      <c r="AF550" s="487">
        <v>0</v>
      </c>
    </row>
    <row r="551" spans="1:32" ht="15" customHeight="1" x14ac:dyDescent="0.2">
      <c r="A551" s="463" t="s">
        <v>30</v>
      </c>
      <c r="B551" s="488">
        <v>0</v>
      </c>
      <c r="C551" s="482">
        <v>0</v>
      </c>
      <c r="D551" s="482">
        <v>0</v>
      </c>
      <c r="E551" s="482">
        <v>0</v>
      </c>
      <c r="F551" s="482">
        <v>0</v>
      </c>
      <c r="G551" s="482">
        <v>0</v>
      </c>
      <c r="H551" s="482">
        <v>0</v>
      </c>
      <c r="I551" s="482" t="s">
        <v>20</v>
      </c>
      <c r="J551" s="479" t="s">
        <v>30</v>
      </c>
      <c r="K551" s="489">
        <v>0</v>
      </c>
      <c r="L551" s="482">
        <v>0</v>
      </c>
      <c r="M551" s="482">
        <v>0</v>
      </c>
      <c r="N551" s="482">
        <v>0</v>
      </c>
      <c r="O551" s="482">
        <v>0</v>
      </c>
      <c r="P551" s="482">
        <v>0</v>
      </c>
      <c r="Q551" s="482">
        <v>0</v>
      </c>
      <c r="R551" s="482">
        <v>0</v>
      </c>
      <c r="S551" s="482">
        <v>0</v>
      </c>
      <c r="T551" s="482">
        <v>0</v>
      </c>
      <c r="U551" s="482">
        <v>0</v>
      </c>
      <c r="V551" s="482">
        <v>0</v>
      </c>
      <c r="W551" s="482">
        <v>0</v>
      </c>
      <c r="X551" s="482">
        <v>0</v>
      </c>
      <c r="Y551" s="490" t="s">
        <v>418</v>
      </c>
      <c r="Z551" s="490" t="s">
        <v>418</v>
      </c>
      <c r="AA551" s="482">
        <v>0</v>
      </c>
      <c r="AB551" s="490">
        <v>0</v>
      </c>
      <c r="AC551" s="482">
        <v>0</v>
      </c>
      <c r="AD551" s="490">
        <v>0</v>
      </c>
      <c r="AE551" s="482">
        <v>0</v>
      </c>
      <c r="AF551" s="491">
        <v>0</v>
      </c>
    </row>
    <row r="552" spans="1:32" ht="15" customHeight="1" x14ac:dyDescent="0.2">
      <c r="A552" s="463" t="s">
        <v>32</v>
      </c>
      <c r="B552" s="482">
        <v>0</v>
      </c>
      <c r="C552" s="482">
        <v>0</v>
      </c>
      <c r="D552" s="482">
        <v>0</v>
      </c>
      <c r="E552" s="482">
        <v>0</v>
      </c>
      <c r="F552" s="482">
        <v>0</v>
      </c>
      <c r="G552" s="482">
        <v>0</v>
      </c>
      <c r="H552" s="482">
        <v>0</v>
      </c>
      <c r="I552" s="482" t="s">
        <v>20</v>
      </c>
      <c r="J552" s="479" t="s">
        <v>32</v>
      </c>
      <c r="K552" s="489">
        <v>0</v>
      </c>
      <c r="L552" s="482">
        <v>0</v>
      </c>
      <c r="M552" s="482">
        <v>0</v>
      </c>
      <c r="N552" s="482">
        <v>0</v>
      </c>
      <c r="O552" s="482">
        <v>0</v>
      </c>
      <c r="P552" s="482">
        <v>0</v>
      </c>
      <c r="Q552" s="482">
        <v>0</v>
      </c>
      <c r="R552" s="482">
        <v>0</v>
      </c>
      <c r="S552" s="482">
        <v>0</v>
      </c>
      <c r="T552" s="482">
        <v>0</v>
      </c>
      <c r="U552" s="482">
        <v>0</v>
      </c>
      <c r="V552" s="482">
        <v>0</v>
      </c>
      <c r="W552" s="482">
        <v>0</v>
      </c>
      <c r="X552" s="482">
        <v>0</v>
      </c>
      <c r="Y552" s="490" t="s">
        <v>418</v>
      </c>
      <c r="Z552" s="490" t="s">
        <v>418</v>
      </c>
      <c r="AA552" s="482">
        <v>0</v>
      </c>
      <c r="AB552" s="490">
        <v>0</v>
      </c>
      <c r="AC552" s="482">
        <v>0</v>
      </c>
      <c r="AD552" s="490">
        <v>0</v>
      </c>
      <c r="AE552" s="482">
        <v>0</v>
      </c>
      <c r="AF552" s="491">
        <v>0</v>
      </c>
    </row>
    <row r="553" spans="1:32" ht="15" customHeight="1" x14ac:dyDescent="0.2">
      <c r="A553" s="463" t="s">
        <v>34</v>
      </c>
      <c r="B553" s="482">
        <v>0</v>
      </c>
      <c r="C553" s="482">
        <v>0</v>
      </c>
      <c r="D553" s="482">
        <v>0</v>
      </c>
      <c r="E553" s="482">
        <v>0</v>
      </c>
      <c r="F553" s="482">
        <v>0</v>
      </c>
      <c r="G553" s="482">
        <v>0</v>
      </c>
      <c r="H553" s="482">
        <v>0</v>
      </c>
      <c r="I553" s="482" t="s">
        <v>20</v>
      </c>
      <c r="J553" s="479" t="s">
        <v>34</v>
      </c>
      <c r="K553" s="489">
        <v>0</v>
      </c>
      <c r="L553" s="482">
        <v>0</v>
      </c>
      <c r="M553" s="482">
        <v>0</v>
      </c>
      <c r="N553" s="482">
        <v>0</v>
      </c>
      <c r="O553" s="482">
        <v>0</v>
      </c>
      <c r="P553" s="482">
        <v>0</v>
      </c>
      <c r="Q553" s="482">
        <v>0</v>
      </c>
      <c r="R553" s="482">
        <v>0</v>
      </c>
      <c r="S553" s="482">
        <v>0</v>
      </c>
      <c r="T553" s="482">
        <v>0</v>
      </c>
      <c r="U553" s="482">
        <v>0</v>
      </c>
      <c r="V553" s="482">
        <v>0</v>
      </c>
      <c r="W553" s="482">
        <v>0</v>
      </c>
      <c r="X553" s="482">
        <v>0</v>
      </c>
      <c r="Y553" s="490" t="s">
        <v>418</v>
      </c>
      <c r="Z553" s="490" t="s">
        <v>418</v>
      </c>
      <c r="AA553" s="482">
        <v>0</v>
      </c>
      <c r="AB553" s="490">
        <v>0</v>
      </c>
      <c r="AC553" s="482">
        <v>0</v>
      </c>
      <c r="AD553" s="490">
        <v>0</v>
      </c>
      <c r="AE553" s="482">
        <v>0</v>
      </c>
      <c r="AF553" s="491">
        <v>0</v>
      </c>
    </row>
    <row r="554" spans="1:32" ht="15" customHeight="1" x14ac:dyDescent="0.2">
      <c r="A554" s="463" t="s">
        <v>31</v>
      </c>
      <c r="B554" s="482">
        <v>0</v>
      </c>
      <c r="C554" s="482">
        <v>0</v>
      </c>
      <c r="D554" s="482">
        <v>0</v>
      </c>
      <c r="E554" s="482">
        <v>0</v>
      </c>
      <c r="F554" s="482">
        <v>0</v>
      </c>
      <c r="G554" s="482">
        <v>0</v>
      </c>
      <c r="H554" s="482">
        <v>0</v>
      </c>
      <c r="I554" s="482" t="s">
        <v>20</v>
      </c>
      <c r="J554" s="479" t="s">
        <v>31</v>
      </c>
      <c r="K554" s="489">
        <v>0</v>
      </c>
      <c r="L554" s="482">
        <v>0</v>
      </c>
      <c r="M554" s="482">
        <v>0</v>
      </c>
      <c r="N554" s="482">
        <v>0</v>
      </c>
      <c r="O554" s="482">
        <v>0</v>
      </c>
      <c r="P554" s="482">
        <v>0</v>
      </c>
      <c r="Q554" s="482">
        <v>0</v>
      </c>
      <c r="R554" s="482">
        <v>0</v>
      </c>
      <c r="S554" s="482">
        <v>0</v>
      </c>
      <c r="T554" s="482">
        <v>0</v>
      </c>
      <c r="U554" s="482">
        <v>0</v>
      </c>
      <c r="V554" s="482">
        <v>0</v>
      </c>
      <c r="W554" s="482">
        <v>0</v>
      </c>
      <c r="X554" s="482">
        <v>0</v>
      </c>
      <c r="Y554" s="490" t="s">
        <v>418</v>
      </c>
      <c r="Z554" s="490" t="s">
        <v>418</v>
      </c>
      <c r="AA554" s="482">
        <v>0</v>
      </c>
      <c r="AB554" s="490">
        <v>0</v>
      </c>
      <c r="AC554" s="482">
        <v>0</v>
      </c>
      <c r="AD554" s="490">
        <v>0</v>
      </c>
      <c r="AE554" s="482">
        <v>0</v>
      </c>
      <c r="AF554" s="491">
        <v>0</v>
      </c>
    </row>
    <row r="555" spans="1:32" ht="15" customHeight="1" x14ac:dyDescent="0.2">
      <c r="A555" s="463" t="s">
        <v>37</v>
      </c>
      <c r="B555" s="482">
        <v>0</v>
      </c>
      <c r="C555" s="482">
        <v>0</v>
      </c>
      <c r="D555" s="482">
        <v>0</v>
      </c>
      <c r="E555" s="482">
        <v>0</v>
      </c>
      <c r="F555" s="482">
        <v>0</v>
      </c>
      <c r="G555" s="482">
        <v>0</v>
      </c>
      <c r="H555" s="482">
        <v>0</v>
      </c>
      <c r="I555" s="482" t="s">
        <v>20</v>
      </c>
      <c r="J555" s="479" t="s">
        <v>37</v>
      </c>
      <c r="K555" s="489">
        <v>0</v>
      </c>
      <c r="L555" s="482">
        <v>0</v>
      </c>
      <c r="M555" s="482">
        <v>0</v>
      </c>
      <c r="N555" s="482">
        <v>0</v>
      </c>
      <c r="O555" s="482">
        <v>0</v>
      </c>
      <c r="P555" s="482">
        <v>0</v>
      </c>
      <c r="Q555" s="482">
        <v>0</v>
      </c>
      <c r="R555" s="482">
        <v>0</v>
      </c>
      <c r="S555" s="482">
        <v>0</v>
      </c>
      <c r="T555" s="482">
        <v>0</v>
      </c>
      <c r="U555" s="482">
        <v>0</v>
      </c>
      <c r="V555" s="482">
        <v>0</v>
      </c>
      <c r="W555" s="482">
        <v>0</v>
      </c>
      <c r="X555" s="482">
        <v>0</v>
      </c>
      <c r="Y555" s="490" t="s">
        <v>418</v>
      </c>
      <c r="Z555" s="490" t="s">
        <v>418</v>
      </c>
      <c r="AA555" s="482">
        <v>0</v>
      </c>
      <c r="AB555" s="490">
        <v>0</v>
      </c>
      <c r="AC555" s="482">
        <v>0</v>
      </c>
      <c r="AD555" s="490">
        <v>0</v>
      </c>
      <c r="AE555" s="482">
        <v>0</v>
      </c>
      <c r="AF555" s="491">
        <v>0</v>
      </c>
    </row>
    <row r="556" spans="1:32" ht="15" customHeight="1" x14ac:dyDescent="0.2">
      <c r="A556" s="463" t="s">
        <v>39</v>
      </c>
      <c r="B556" s="482">
        <v>0</v>
      </c>
      <c r="C556" s="482">
        <v>0</v>
      </c>
      <c r="D556" s="482">
        <v>0</v>
      </c>
      <c r="E556" s="482">
        <v>0</v>
      </c>
      <c r="F556" s="482">
        <v>0</v>
      </c>
      <c r="G556" s="482">
        <v>0</v>
      </c>
      <c r="H556" s="482">
        <v>0</v>
      </c>
      <c r="I556" s="482" t="s">
        <v>20</v>
      </c>
      <c r="J556" s="479" t="s">
        <v>39</v>
      </c>
      <c r="K556" s="489">
        <v>0</v>
      </c>
      <c r="L556" s="482">
        <v>0</v>
      </c>
      <c r="M556" s="482">
        <v>0</v>
      </c>
      <c r="N556" s="482">
        <v>0</v>
      </c>
      <c r="O556" s="482">
        <v>0</v>
      </c>
      <c r="P556" s="482">
        <v>0</v>
      </c>
      <c r="Q556" s="482">
        <v>0</v>
      </c>
      <c r="R556" s="482">
        <v>0</v>
      </c>
      <c r="S556" s="482">
        <v>0</v>
      </c>
      <c r="T556" s="482">
        <v>0</v>
      </c>
      <c r="U556" s="482">
        <v>0</v>
      </c>
      <c r="V556" s="482">
        <v>0</v>
      </c>
      <c r="W556" s="482">
        <v>0</v>
      </c>
      <c r="X556" s="482">
        <v>0</v>
      </c>
      <c r="Y556" s="490" t="s">
        <v>418</v>
      </c>
      <c r="Z556" s="490" t="s">
        <v>418</v>
      </c>
      <c r="AA556" s="482">
        <v>0</v>
      </c>
      <c r="AB556" s="490">
        <v>0</v>
      </c>
      <c r="AC556" s="482">
        <v>0</v>
      </c>
      <c r="AD556" s="490">
        <v>0</v>
      </c>
      <c r="AE556" s="482">
        <v>0</v>
      </c>
      <c r="AF556" s="491">
        <v>0</v>
      </c>
    </row>
    <row r="557" spans="1:32" ht="15" customHeight="1" x14ac:dyDescent="0.2">
      <c r="A557" s="463" t="s">
        <v>41</v>
      </c>
      <c r="B557" s="482">
        <v>0</v>
      </c>
      <c r="C557" s="482">
        <v>0</v>
      </c>
      <c r="D557" s="482">
        <v>0</v>
      </c>
      <c r="E557" s="482">
        <v>0</v>
      </c>
      <c r="F557" s="482">
        <v>0</v>
      </c>
      <c r="G557" s="482">
        <v>0</v>
      </c>
      <c r="H557" s="482">
        <v>0</v>
      </c>
      <c r="I557" s="482" t="s">
        <v>20</v>
      </c>
      <c r="J557" s="479" t="s">
        <v>41</v>
      </c>
      <c r="K557" s="489">
        <v>0</v>
      </c>
      <c r="L557" s="482">
        <v>0</v>
      </c>
      <c r="M557" s="482">
        <v>0</v>
      </c>
      <c r="N557" s="482">
        <v>0</v>
      </c>
      <c r="O557" s="482">
        <v>0</v>
      </c>
      <c r="P557" s="482">
        <v>0</v>
      </c>
      <c r="Q557" s="482">
        <v>0</v>
      </c>
      <c r="R557" s="482">
        <v>0</v>
      </c>
      <c r="S557" s="482">
        <v>0</v>
      </c>
      <c r="T557" s="482">
        <v>0</v>
      </c>
      <c r="U557" s="482">
        <v>0</v>
      </c>
      <c r="V557" s="482">
        <v>0</v>
      </c>
      <c r="W557" s="482">
        <v>0</v>
      </c>
      <c r="X557" s="482">
        <v>0</v>
      </c>
      <c r="Y557" s="490" t="s">
        <v>418</v>
      </c>
      <c r="Z557" s="490" t="s">
        <v>418</v>
      </c>
      <c r="AA557" s="482">
        <v>0</v>
      </c>
      <c r="AB557" s="490">
        <v>0</v>
      </c>
      <c r="AC557" s="482">
        <v>0</v>
      </c>
      <c r="AD557" s="490">
        <v>0</v>
      </c>
      <c r="AE557" s="482">
        <v>0</v>
      </c>
      <c r="AF557" s="491">
        <v>0</v>
      </c>
    </row>
    <row r="558" spans="1:32" ht="15" customHeight="1" x14ac:dyDescent="0.2">
      <c r="A558" s="463" t="s">
        <v>33</v>
      </c>
      <c r="B558" s="482">
        <v>0</v>
      </c>
      <c r="C558" s="482">
        <v>0</v>
      </c>
      <c r="D558" s="482">
        <v>0</v>
      </c>
      <c r="E558" s="482">
        <v>0</v>
      </c>
      <c r="F558" s="482">
        <v>0</v>
      </c>
      <c r="G558" s="482">
        <v>0</v>
      </c>
      <c r="H558" s="482">
        <v>0</v>
      </c>
      <c r="I558" s="482" t="s">
        <v>20</v>
      </c>
      <c r="J558" s="479" t="s">
        <v>33</v>
      </c>
      <c r="K558" s="489">
        <v>0</v>
      </c>
      <c r="L558" s="482">
        <v>0</v>
      </c>
      <c r="M558" s="482">
        <v>0</v>
      </c>
      <c r="N558" s="482">
        <v>0</v>
      </c>
      <c r="O558" s="482">
        <v>0</v>
      </c>
      <c r="P558" s="482">
        <v>0</v>
      </c>
      <c r="Q558" s="482">
        <v>0</v>
      </c>
      <c r="R558" s="482">
        <v>0</v>
      </c>
      <c r="S558" s="482">
        <v>0</v>
      </c>
      <c r="T558" s="482">
        <v>0</v>
      </c>
      <c r="U558" s="482">
        <v>0</v>
      </c>
      <c r="V558" s="482">
        <v>0</v>
      </c>
      <c r="W558" s="482">
        <v>0</v>
      </c>
      <c r="X558" s="482">
        <v>0</v>
      </c>
      <c r="Y558" s="490" t="s">
        <v>418</v>
      </c>
      <c r="Z558" s="490" t="s">
        <v>418</v>
      </c>
      <c r="AA558" s="482">
        <v>0</v>
      </c>
      <c r="AB558" s="490">
        <v>0</v>
      </c>
      <c r="AC558" s="482">
        <v>0</v>
      </c>
      <c r="AD558" s="490">
        <v>0</v>
      </c>
      <c r="AE558" s="482">
        <v>0</v>
      </c>
      <c r="AF558" s="491">
        <v>0</v>
      </c>
    </row>
    <row r="559" spans="1:32" ht="15" customHeight="1" x14ac:dyDescent="0.2">
      <c r="A559" s="463" t="s">
        <v>44</v>
      </c>
      <c r="B559" s="482">
        <v>0</v>
      </c>
      <c r="C559" s="482">
        <v>0</v>
      </c>
      <c r="D559" s="482">
        <v>0</v>
      </c>
      <c r="E559" s="482">
        <v>0</v>
      </c>
      <c r="F559" s="482">
        <v>0</v>
      </c>
      <c r="G559" s="482">
        <v>0</v>
      </c>
      <c r="H559" s="482">
        <v>0</v>
      </c>
      <c r="I559" s="482" t="s">
        <v>20</v>
      </c>
      <c r="J559" s="479" t="s">
        <v>44</v>
      </c>
      <c r="K559" s="489">
        <v>0</v>
      </c>
      <c r="L559" s="482">
        <v>0</v>
      </c>
      <c r="M559" s="482">
        <v>0</v>
      </c>
      <c r="N559" s="482">
        <v>0</v>
      </c>
      <c r="O559" s="482">
        <v>0</v>
      </c>
      <c r="P559" s="482">
        <v>0</v>
      </c>
      <c r="Q559" s="482">
        <v>0</v>
      </c>
      <c r="R559" s="482">
        <v>0</v>
      </c>
      <c r="S559" s="482">
        <v>0</v>
      </c>
      <c r="T559" s="482">
        <v>0</v>
      </c>
      <c r="U559" s="482">
        <v>0</v>
      </c>
      <c r="V559" s="482">
        <v>0</v>
      </c>
      <c r="W559" s="482">
        <v>0</v>
      </c>
      <c r="X559" s="482">
        <v>0</v>
      </c>
      <c r="Y559" s="490" t="s">
        <v>418</v>
      </c>
      <c r="Z559" s="490" t="s">
        <v>418</v>
      </c>
      <c r="AA559" s="482">
        <v>0</v>
      </c>
      <c r="AB559" s="490">
        <v>0</v>
      </c>
      <c r="AC559" s="482">
        <v>0</v>
      </c>
      <c r="AD559" s="490">
        <v>0</v>
      </c>
      <c r="AE559" s="482">
        <v>0</v>
      </c>
      <c r="AF559" s="491">
        <v>0</v>
      </c>
    </row>
    <row r="560" spans="1:32" ht="15" customHeight="1" x14ac:dyDescent="0.2">
      <c r="A560" s="463" t="s">
        <v>46</v>
      </c>
      <c r="B560" s="482">
        <v>0</v>
      </c>
      <c r="C560" s="482">
        <v>0</v>
      </c>
      <c r="D560" s="482">
        <v>0</v>
      </c>
      <c r="E560" s="482">
        <v>0</v>
      </c>
      <c r="F560" s="482">
        <v>0</v>
      </c>
      <c r="G560" s="482">
        <v>0</v>
      </c>
      <c r="H560" s="482">
        <v>0</v>
      </c>
      <c r="I560" s="482" t="s">
        <v>20</v>
      </c>
      <c r="J560" s="479" t="s">
        <v>46</v>
      </c>
      <c r="K560" s="489">
        <v>0</v>
      </c>
      <c r="L560" s="482">
        <v>0</v>
      </c>
      <c r="M560" s="482">
        <v>0</v>
      </c>
      <c r="N560" s="482">
        <v>0</v>
      </c>
      <c r="O560" s="482">
        <v>0</v>
      </c>
      <c r="P560" s="482">
        <v>0</v>
      </c>
      <c r="Q560" s="482">
        <v>0</v>
      </c>
      <c r="R560" s="482">
        <v>0</v>
      </c>
      <c r="S560" s="482">
        <v>0</v>
      </c>
      <c r="T560" s="482">
        <v>0</v>
      </c>
      <c r="U560" s="482">
        <v>0</v>
      </c>
      <c r="V560" s="482">
        <v>0</v>
      </c>
      <c r="W560" s="482">
        <v>0</v>
      </c>
      <c r="X560" s="482">
        <v>0</v>
      </c>
      <c r="Y560" s="490" t="s">
        <v>418</v>
      </c>
      <c r="Z560" s="490" t="s">
        <v>418</v>
      </c>
      <c r="AA560" s="482">
        <v>0</v>
      </c>
      <c r="AB560" s="490">
        <v>0</v>
      </c>
      <c r="AC560" s="482">
        <v>0</v>
      </c>
      <c r="AD560" s="490">
        <v>0</v>
      </c>
      <c r="AE560" s="482">
        <v>0</v>
      </c>
      <c r="AF560" s="491">
        <v>0</v>
      </c>
    </row>
    <row r="561" spans="1:32" ht="15" customHeight="1" x14ac:dyDescent="0.2">
      <c r="A561" s="463" t="s">
        <v>48</v>
      </c>
      <c r="B561" s="482">
        <v>0</v>
      </c>
      <c r="C561" s="482">
        <v>0</v>
      </c>
      <c r="D561" s="482">
        <v>0</v>
      </c>
      <c r="E561" s="482">
        <v>0</v>
      </c>
      <c r="F561" s="482">
        <v>0</v>
      </c>
      <c r="G561" s="482">
        <v>0</v>
      </c>
      <c r="H561" s="482">
        <v>0</v>
      </c>
      <c r="I561" s="482" t="s">
        <v>20</v>
      </c>
      <c r="J561" s="479" t="s">
        <v>48</v>
      </c>
      <c r="K561" s="489">
        <v>0</v>
      </c>
      <c r="L561" s="482">
        <v>0</v>
      </c>
      <c r="M561" s="482">
        <v>0</v>
      </c>
      <c r="N561" s="482">
        <v>0</v>
      </c>
      <c r="O561" s="482">
        <v>0</v>
      </c>
      <c r="P561" s="482">
        <v>0</v>
      </c>
      <c r="Q561" s="482">
        <v>0</v>
      </c>
      <c r="R561" s="482">
        <v>0</v>
      </c>
      <c r="S561" s="482">
        <v>0</v>
      </c>
      <c r="T561" s="482">
        <v>0</v>
      </c>
      <c r="U561" s="482">
        <v>0</v>
      </c>
      <c r="V561" s="482">
        <v>0</v>
      </c>
      <c r="W561" s="482">
        <v>0</v>
      </c>
      <c r="X561" s="482">
        <v>0</v>
      </c>
      <c r="Y561" s="490" t="s">
        <v>418</v>
      </c>
      <c r="Z561" s="490" t="s">
        <v>418</v>
      </c>
      <c r="AA561" s="482">
        <v>0</v>
      </c>
      <c r="AB561" s="490">
        <v>0</v>
      </c>
      <c r="AC561" s="482">
        <v>0</v>
      </c>
      <c r="AD561" s="490">
        <v>0</v>
      </c>
      <c r="AE561" s="482">
        <v>0</v>
      </c>
      <c r="AF561" s="491">
        <v>0</v>
      </c>
    </row>
    <row r="562" spans="1:32" ht="15" customHeight="1" x14ac:dyDescent="0.2">
      <c r="A562" s="463" t="s">
        <v>35</v>
      </c>
      <c r="B562" s="482">
        <v>0</v>
      </c>
      <c r="C562" s="482">
        <v>0</v>
      </c>
      <c r="D562" s="482">
        <v>0</v>
      </c>
      <c r="E562" s="482">
        <v>0</v>
      </c>
      <c r="F562" s="482">
        <v>0</v>
      </c>
      <c r="G562" s="482">
        <v>0</v>
      </c>
      <c r="H562" s="482">
        <v>0</v>
      </c>
      <c r="I562" s="482" t="s">
        <v>20</v>
      </c>
      <c r="J562" s="479" t="s">
        <v>35</v>
      </c>
      <c r="K562" s="489">
        <v>0</v>
      </c>
      <c r="L562" s="482">
        <v>0</v>
      </c>
      <c r="M562" s="482">
        <v>0</v>
      </c>
      <c r="N562" s="482">
        <v>0</v>
      </c>
      <c r="O562" s="482">
        <v>0</v>
      </c>
      <c r="P562" s="482">
        <v>0</v>
      </c>
      <c r="Q562" s="482">
        <v>0</v>
      </c>
      <c r="R562" s="482">
        <v>0</v>
      </c>
      <c r="S562" s="482">
        <v>0</v>
      </c>
      <c r="T562" s="482">
        <v>0</v>
      </c>
      <c r="U562" s="482">
        <v>0</v>
      </c>
      <c r="V562" s="482">
        <v>0</v>
      </c>
      <c r="W562" s="482">
        <v>0</v>
      </c>
      <c r="X562" s="482">
        <v>0</v>
      </c>
      <c r="Y562" s="490" t="s">
        <v>418</v>
      </c>
      <c r="Z562" s="490" t="s">
        <v>418</v>
      </c>
      <c r="AA562" s="482">
        <v>0</v>
      </c>
      <c r="AB562" s="490">
        <v>0</v>
      </c>
      <c r="AC562" s="482">
        <v>0</v>
      </c>
      <c r="AD562" s="490">
        <v>0</v>
      </c>
      <c r="AE562" s="482">
        <v>0</v>
      </c>
      <c r="AF562" s="491">
        <v>0</v>
      </c>
    </row>
    <row r="563" spans="1:32" ht="15" customHeight="1" x14ac:dyDescent="0.2">
      <c r="A563" s="463" t="s">
        <v>51</v>
      </c>
      <c r="B563" s="482">
        <v>0</v>
      </c>
      <c r="C563" s="482">
        <v>0</v>
      </c>
      <c r="D563" s="482">
        <v>0</v>
      </c>
      <c r="E563" s="482">
        <v>0</v>
      </c>
      <c r="F563" s="482">
        <v>0</v>
      </c>
      <c r="G563" s="482">
        <v>0</v>
      </c>
      <c r="H563" s="482">
        <v>0</v>
      </c>
      <c r="I563" s="482" t="s">
        <v>20</v>
      </c>
      <c r="J563" s="479" t="s">
        <v>51</v>
      </c>
      <c r="K563" s="489">
        <v>0</v>
      </c>
      <c r="L563" s="482">
        <v>0</v>
      </c>
      <c r="M563" s="482">
        <v>0</v>
      </c>
      <c r="N563" s="482">
        <v>0</v>
      </c>
      <c r="O563" s="482">
        <v>0</v>
      </c>
      <c r="P563" s="482">
        <v>0</v>
      </c>
      <c r="Q563" s="482">
        <v>0</v>
      </c>
      <c r="R563" s="482">
        <v>0</v>
      </c>
      <c r="S563" s="482">
        <v>0</v>
      </c>
      <c r="T563" s="482">
        <v>0</v>
      </c>
      <c r="U563" s="482">
        <v>0</v>
      </c>
      <c r="V563" s="482">
        <v>0</v>
      </c>
      <c r="W563" s="482">
        <v>0</v>
      </c>
      <c r="X563" s="482">
        <v>0</v>
      </c>
      <c r="Y563" s="490" t="s">
        <v>418</v>
      </c>
      <c r="Z563" s="490" t="s">
        <v>418</v>
      </c>
      <c r="AA563" s="482">
        <v>0</v>
      </c>
      <c r="AB563" s="490">
        <v>0</v>
      </c>
      <c r="AC563" s="482">
        <v>0</v>
      </c>
      <c r="AD563" s="490">
        <v>0</v>
      </c>
      <c r="AE563" s="482">
        <v>0</v>
      </c>
      <c r="AF563" s="491">
        <v>0</v>
      </c>
    </row>
    <row r="564" spans="1:32" ht="15" customHeight="1" x14ac:dyDescent="0.2">
      <c r="A564" s="463" t="s">
        <v>53</v>
      </c>
      <c r="B564" s="482">
        <v>0</v>
      </c>
      <c r="C564" s="482">
        <v>0</v>
      </c>
      <c r="D564" s="482">
        <v>0</v>
      </c>
      <c r="E564" s="482">
        <v>0</v>
      </c>
      <c r="F564" s="482">
        <v>0</v>
      </c>
      <c r="G564" s="482">
        <v>0</v>
      </c>
      <c r="H564" s="482">
        <v>0</v>
      </c>
      <c r="I564" s="482" t="s">
        <v>20</v>
      </c>
      <c r="J564" s="479" t="s">
        <v>53</v>
      </c>
      <c r="K564" s="489">
        <v>0</v>
      </c>
      <c r="L564" s="482">
        <v>0</v>
      </c>
      <c r="M564" s="482">
        <v>0</v>
      </c>
      <c r="N564" s="482">
        <v>0</v>
      </c>
      <c r="O564" s="482">
        <v>0</v>
      </c>
      <c r="P564" s="482">
        <v>0</v>
      </c>
      <c r="Q564" s="482">
        <v>0</v>
      </c>
      <c r="R564" s="482">
        <v>0</v>
      </c>
      <c r="S564" s="482">
        <v>0</v>
      </c>
      <c r="T564" s="482">
        <v>0</v>
      </c>
      <c r="U564" s="482">
        <v>0</v>
      </c>
      <c r="V564" s="482">
        <v>0</v>
      </c>
      <c r="W564" s="482">
        <v>0</v>
      </c>
      <c r="X564" s="482">
        <v>0</v>
      </c>
      <c r="Y564" s="490" t="s">
        <v>418</v>
      </c>
      <c r="Z564" s="490" t="s">
        <v>418</v>
      </c>
      <c r="AA564" s="482">
        <v>0</v>
      </c>
      <c r="AB564" s="490">
        <v>0</v>
      </c>
      <c r="AC564" s="482">
        <v>0</v>
      </c>
      <c r="AD564" s="490">
        <v>0</v>
      </c>
      <c r="AE564" s="482">
        <v>0</v>
      </c>
      <c r="AF564" s="491">
        <v>0</v>
      </c>
    </row>
    <row r="565" spans="1:32" ht="15" customHeight="1" x14ac:dyDescent="0.2">
      <c r="A565" s="463" t="s">
        <v>55</v>
      </c>
      <c r="B565" s="482">
        <v>0</v>
      </c>
      <c r="C565" s="482">
        <v>0</v>
      </c>
      <c r="D565" s="482">
        <v>0</v>
      </c>
      <c r="E565" s="482">
        <v>0</v>
      </c>
      <c r="F565" s="482">
        <v>0</v>
      </c>
      <c r="G565" s="482">
        <v>0</v>
      </c>
      <c r="H565" s="482">
        <v>0</v>
      </c>
      <c r="I565" s="482" t="s">
        <v>20</v>
      </c>
      <c r="J565" s="479" t="s">
        <v>55</v>
      </c>
      <c r="K565" s="489">
        <v>0</v>
      </c>
      <c r="L565" s="482">
        <v>0</v>
      </c>
      <c r="M565" s="482">
        <v>0</v>
      </c>
      <c r="N565" s="482">
        <v>0</v>
      </c>
      <c r="O565" s="482">
        <v>0</v>
      </c>
      <c r="P565" s="482">
        <v>0</v>
      </c>
      <c r="Q565" s="482">
        <v>0</v>
      </c>
      <c r="R565" s="482">
        <v>0</v>
      </c>
      <c r="S565" s="482">
        <v>0</v>
      </c>
      <c r="T565" s="482">
        <v>0</v>
      </c>
      <c r="U565" s="482">
        <v>0</v>
      </c>
      <c r="V565" s="482">
        <v>0</v>
      </c>
      <c r="W565" s="482">
        <v>0</v>
      </c>
      <c r="X565" s="482">
        <v>0</v>
      </c>
      <c r="Y565" s="490" t="s">
        <v>418</v>
      </c>
      <c r="Z565" s="490" t="s">
        <v>418</v>
      </c>
      <c r="AA565" s="482">
        <v>0</v>
      </c>
      <c r="AB565" s="490">
        <v>0</v>
      </c>
      <c r="AC565" s="482">
        <v>0</v>
      </c>
      <c r="AD565" s="490">
        <v>0</v>
      </c>
      <c r="AE565" s="482">
        <v>0</v>
      </c>
      <c r="AF565" s="491">
        <v>0</v>
      </c>
    </row>
    <row r="566" spans="1:32" ht="15" customHeight="1" x14ac:dyDescent="0.2">
      <c r="A566" s="463" t="s">
        <v>36</v>
      </c>
      <c r="B566" s="482">
        <v>0</v>
      </c>
      <c r="C566" s="482">
        <v>0</v>
      </c>
      <c r="D566" s="482">
        <v>0</v>
      </c>
      <c r="E566" s="482">
        <v>0</v>
      </c>
      <c r="F566" s="482">
        <v>0</v>
      </c>
      <c r="G566" s="482">
        <v>0</v>
      </c>
      <c r="H566" s="482">
        <v>0</v>
      </c>
      <c r="I566" s="482" t="s">
        <v>20</v>
      </c>
      <c r="J566" s="479" t="s">
        <v>36</v>
      </c>
      <c r="K566" s="489">
        <v>0</v>
      </c>
      <c r="L566" s="482">
        <v>0</v>
      </c>
      <c r="M566" s="482">
        <v>0</v>
      </c>
      <c r="N566" s="482">
        <v>0</v>
      </c>
      <c r="O566" s="482">
        <v>0</v>
      </c>
      <c r="P566" s="482">
        <v>0</v>
      </c>
      <c r="Q566" s="482">
        <v>0</v>
      </c>
      <c r="R566" s="482">
        <v>0</v>
      </c>
      <c r="S566" s="482">
        <v>0</v>
      </c>
      <c r="T566" s="482">
        <v>0</v>
      </c>
      <c r="U566" s="482">
        <v>0</v>
      </c>
      <c r="V566" s="482">
        <v>0</v>
      </c>
      <c r="W566" s="482">
        <v>0</v>
      </c>
      <c r="X566" s="482">
        <v>0</v>
      </c>
      <c r="Y566" s="490" t="s">
        <v>418</v>
      </c>
      <c r="Z566" s="490" t="s">
        <v>418</v>
      </c>
      <c r="AA566" s="482">
        <v>0</v>
      </c>
      <c r="AB566" s="490">
        <v>0</v>
      </c>
      <c r="AC566" s="482">
        <v>0</v>
      </c>
      <c r="AD566" s="490">
        <v>0</v>
      </c>
      <c r="AE566" s="482">
        <v>0</v>
      </c>
      <c r="AF566" s="491">
        <v>0</v>
      </c>
    </row>
    <row r="567" spans="1:32" ht="15" customHeight="1" x14ac:dyDescent="0.2">
      <c r="A567" s="463" t="s">
        <v>58</v>
      </c>
      <c r="B567" s="482">
        <v>0</v>
      </c>
      <c r="C567" s="482">
        <v>0</v>
      </c>
      <c r="D567" s="482">
        <v>0</v>
      </c>
      <c r="E567" s="482">
        <v>0</v>
      </c>
      <c r="F567" s="482">
        <v>0</v>
      </c>
      <c r="G567" s="482">
        <v>0</v>
      </c>
      <c r="H567" s="482">
        <v>0</v>
      </c>
      <c r="I567" s="482" t="s">
        <v>20</v>
      </c>
      <c r="J567" s="479" t="s">
        <v>58</v>
      </c>
      <c r="K567" s="489">
        <v>0</v>
      </c>
      <c r="L567" s="482">
        <v>0</v>
      </c>
      <c r="M567" s="482">
        <v>0</v>
      </c>
      <c r="N567" s="482">
        <v>0</v>
      </c>
      <c r="O567" s="482">
        <v>0</v>
      </c>
      <c r="P567" s="482">
        <v>0</v>
      </c>
      <c r="Q567" s="482">
        <v>0</v>
      </c>
      <c r="R567" s="482">
        <v>0</v>
      </c>
      <c r="S567" s="482">
        <v>0</v>
      </c>
      <c r="T567" s="482">
        <v>0</v>
      </c>
      <c r="U567" s="482">
        <v>0</v>
      </c>
      <c r="V567" s="482">
        <v>0</v>
      </c>
      <c r="W567" s="482">
        <v>0</v>
      </c>
      <c r="X567" s="482">
        <v>0</v>
      </c>
      <c r="Y567" s="490" t="s">
        <v>418</v>
      </c>
      <c r="Z567" s="490" t="s">
        <v>418</v>
      </c>
      <c r="AA567" s="482">
        <v>0</v>
      </c>
      <c r="AB567" s="490">
        <v>0</v>
      </c>
      <c r="AC567" s="482">
        <v>0</v>
      </c>
      <c r="AD567" s="490">
        <v>0</v>
      </c>
      <c r="AE567" s="482">
        <v>0</v>
      </c>
      <c r="AF567" s="491">
        <v>0</v>
      </c>
    </row>
    <row r="568" spans="1:32" ht="15" customHeight="1" x14ac:dyDescent="0.2">
      <c r="A568" s="463" t="s">
        <v>60</v>
      </c>
      <c r="B568" s="482">
        <v>0</v>
      </c>
      <c r="C568" s="482">
        <v>0</v>
      </c>
      <c r="D568" s="482">
        <v>0</v>
      </c>
      <c r="E568" s="482">
        <v>0</v>
      </c>
      <c r="F568" s="482">
        <v>0</v>
      </c>
      <c r="G568" s="482">
        <v>0</v>
      </c>
      <c r="H568" s="482">
        <v>0</v>
      </c>
      <c r="I568" s="482" t="s">
        <v>20</v>
      </c>
      <c r="J568" s="479" t="s">
        <v>60</v>
      </c>
      <c r="K568" s="489">
        <v>0</v>
      </c>
      <c r="L568" s="482">
        <v>0</v>
      </c>
      <c r="M568" s="482">
        <v>0</v>
      </c>
      <c r="N568" s="482">
        <v>0</v>
      </c>
      <c r="O568" s="482">
        <v>0</v>
      </c>
      <c r="P568" s="482">
        <v>0</v>
      </c>
      <c r="Q568" s="482">
        <v>0</v>
      </c>
      <c r="R568" s="482">
        <v>0</v>
      </c>
      <c r="S568" s="482">
        <v>0</v>
      </c>
      <c r="T568" s="482">
        <v>0</v>
      </c>
      <c r="U568" s="482">
        <v>0</v>
      </c>
      <c r="V568" s="482">
        <v>0</v>
      </c>
      <c r="W568" s="482">
        <v>0</v>
      </c>
      <c r="X568" s="482">
        <v>0</v>
      </c>
      <c r="Y568" s="490" t="s">
        <v>418</v>
      </c>
      <c r="Z568" s="490" t="s">
        <v>418</v>
      </c>
      <c r="AA568" s="482">
        <v>0</v>
      </c>
      <c r="AB568" s="490">
        <v>0</v>
      </c>
      <c r="AC568" s="482">
        <v>0</v>
      </c>
      <c r="AD568" s="490">
        <v>0</v>
      </c>
      <c r="AE568" s="482">
        <v>0</v>
      </c>
      <c r="AF568" s="491">
        <v>0</v>
      </c>
    </row>
    <row r="569" spans="1:32" ht="15" customHeight="1" x14ac:dyDescent="0.2">
      <c r="A569" s="463" t="s">
        <v>62</v>
      </c>
      <c r="B569" s="482">
        <v>0</v>
      </c>
      <c r="C569" s="482">
        <v>0</v>
      </c>
      <c r="D569" s="482">
        <v>0</v>
      </c>
      <c r="E569" s="482">
        <v>0</v>
      </c>
      <c r="F569" s="482">
        <v>0</v>
      </c>
      <c r="G569" s="482">
        <v>0</v>
      </c>
      <c r="H569" s="482">
        <v>0</v>
      </c>
      <c r="I569" s="482" t="s">
        <v>20</v>
      </c>
      <c r="J569" s="479" t="s">
        <v>62</v>
      </c>
      <c r="K569" s="489">
        <v>0</v>
      </c>
      <c r="L569" s="482">
        <v>0</v>
      </c>
      <c r="M569" s="482">
        <v>0</v>
      </c>
      <c r="N569" s="482">
        <v>0</v>
      </c>
      <c r="O569" s="482">
        <v>0</v>
      </c>
      <c r="P569" s="482">
        <v>0</v>
      </c>
      <c r="Q569" s="482">
        <v>0</v>
      </c>
      <c r="R569" s="482">
        <v>0</v>
      </c>
      <c r="S569" s="482">
        <v>0</v>
      </c>
      <c r="T569" s="482">
        <v>0</v>
      </c>
      <c r="U569" s="482">
        <v>0</v>
      </c>
      <c r="V569" s="482">
        <v>0</v>
      </c>
      <c r="W569" s="482">
        <v>0</v>
      </c>
      <c r="X569" s="482">
        <v>0</v>
      </c>
      <c r="Y569" s="490" t="s">
        <v>418</v>
      </c>
      <c r="Z569" s="490" t="s">
        <v>418</v>
      </c>
      <c r="AA569" s="482">
        <v>0</v>
      </c>
      <c r="AB569" s="490">
        <v>0</v>
      </c>
      <c r="AC569" s="482">
        <v>0</v>
      </c>
      <c r="AD569" s="490">
        <v>0</v>
      </c>
      <c r="AE569" s="482">
        <v>0</v>
      </c>
      <c r="AF569" s="491">
        <v>0</v>
      </c>
    </row>
    <row r="570" spans="1:32" ht="15" customHeight="1" x14ac:dyDescent="0.2">
      <c r="A570" s="463" t="s">
        <v>38</v>
      </c>
      <c r="B570" s="482">
        <v>0</v>
      </c>
      <c r="C570" s="482">
        <v>0</v>
      </c>
      <c r="D570" s="482">
        <v>0</v>
      </c>
      <c r="E570" s="482">
        <v>0</v>
      </c>
      <c r="F570" s="482">
        <v>0</v>
      </c>
      <c r="G570" s="482">
        <v>0</v>
      </c>
      <c r="H570" s="482">
        <v>0</v>
      </c>
      <c r="I570" s="482" t="s">
        <v>20</v>
      </c>
      <c r="J570" s="479" t="s">
        <v>38</v>
      </c>
      <c r="K570" s="489">
        <v>0</v>
      </c>
      <c r="L570" s="482">
        <v>0</v>
      </c>
      <c r="M570" s="482">
        <v>0</v>
      </c>
      <c r="N570" s="482">
        <v>0</v>
      </c>
      <c r="O570" s="482">
        <v>0</v>
      </c>
      <c r="P570" s="482">
        <v>0</v>
      </c>
      <c r="Q570" s="482">
        <v>0</v>
      </c>
      <c r="R570" s="482">
        <v>0</v>
      </c>
      <c r="S570" s="482">
        <v>0</v>
      </c>
      <c r="T570" s="482">
        <v>0</v>
      </c>
      <c r="U570" s="482">
        <v>0</v>
      </c>
      <c r="V570" s="482">
        <v>0</v>
      </c>
      <c r="W570" s="482">
        <v>0</v>
      </c>
      <c r="X570" s="482">
        <v>0</v>
      </c>
      <c r="Y570" s="490" t="s">
        <v>418</v>
      </c>
      <c r="Z570" s="490" t="s">
        <v>418</v>
      </c>
      <c r="AA570" s="482">
        <v>0</v>
      </c>
      <c r="AB570" s="490">
        <v>0</v>
      </c>
      <c r="AC570" s="482">
        <v>0</v>
      </c>
      <c r="AD570" s="490">
        <v>0</v>
      </c>
      <c r="AE570" s="482">
        <v>0</v>
      </c>
      <c r="AF570" s="491">
        <v>0</v>
      </c>
    </row>
    <row r="571" spans="1:32" ht="15" customHeight="1" x14ac:dyDescent="0.2">
      <c r="A571" s="463" t="s">
        <v>65</v>
      </c>
      <c r="B571" s="482">
        <v>0</v>
      </c>
      <c r="C571" s="482">
        <v>0</v>
      </c>
      <c r="D571" s="482">
        <v>0</v>
      </c>
      <c r="E571" s="482">
        <v>0</v>
      </c>
      <c r="F571" s="482">
        <v>0</v>
      </c>
      <c r="G571" s="482">
        <v>0</v>
      </c>
      <c r="H571" s="482">
        <v>0</v>
      </c>
      <c r="I571" s="482" t="s">
        <v>20</v>
      </c>
      <c r="J571" s="479" t="s">
        <v>65</v>
      </c>
      <c r="K571" s="489">
        <v>0</v>
      </c>
      <c r="L571" s="482">
        <v>0</v>
      </c>
      <c r="M571" s="482">
        <v>0</v>
      </c>
      <c r="N571" s="482">
        <v>0</v>
      </c>
      <c r="O571" s="482">
        <v>0</v>
      </c>
      <c r="P571" s="482">
        <v>0</v>
      </c>
      <c r="Q571" s="482">
        <v>0</v>
      </c>
      <c r="R571" s="482">
        <v>0</v>
      </c>
      <c r="S571" s="482">
        <v>0</v>
      </c>
      <c r="T571" s="482">
        <v>0</v>
      </c>
      <c r="U571" s="482">
        <v>0</v>
      </c>
      <c r="V571" s="482">
        <v>0</v>
      </c>
      <c r="W571" s="482">
        <v>0</v>
      </c>
      <c r="X571" s="482">
        <v>0</v>
      </c>
      <c r="Y571" s="490" t="s">
        <v>418</v>
      </c>
      <c r="Z571" s="490" t="s">
        <v>418</v>
      </c>
      <c r="AA571" s="482">
        <v>0</v>
      </c>
      <c r="AB571" s="490">
        <v>0</v>
      </c>
      <c r="AC571" s="482">
        <v>0</v>
      </c>
      <c r="AD571" s="490">
        <v>0</v>
      </c>
      <c r="AE571" s="482">
        <v>0</v>
      </c>
      <c r="AF571" s="491">
        <v>0</v>
      </c>
    </row>
    <row r="572" spans="1:32" ht="15" customHeight="1" x14ac:dyDescent="0.2">
      <c r="A572" s="463" t="s">
        <v>67</v>
      </c>
      <c r="B572" s="482">
        <v>0</v>
      </c>
      <c r="C572" s="482">
        <v>0</v>
      </c>
      <c r="D572" s="482">
        <v>0</v>
      </c>
      <c r="E572" s="482">
        <v>0</v>
      </c>
      <c r="F572" s="482">
        <v>0</v>
      </c>
      <c r="G572" s="482">
        <v>0</v>
      </c>
      <c r="H572" s="482">
        <v>0</v>
      </c>
      <c r="I572" s="482" t="s">
        <v>20</v>
      </c>
      <c r="J572" s="479" t="s">
        <v>67</v>
      </c>
      <c r="K572" s="489">
        <v>0</v>
      </c>
      <c r="L572" s="482">
        <v>0</v>
      </c>
      <c r="M572" s="482">
        <v>0</v>
      </c>
      <c r="N572" s="482">
        <v>0</v>
      </c>
      <c r="O572" s="482">
        <v>0</v>
      </c>
      <c r="P572" s="482">
        <v>0</v>
      </c>
      <c r="Q572" s="482">
        <v>0</v>
      </c>
      <c r="R572" s="482">
        <v>0</v>
      </c>
      <c r="S572" s="482">
        <v>0</v>
      </c>
      <c r="T572" s="482">
        <v>0</v>
      </c>
      <c r="U572" s="482">
        <v>0</v>
      </c>
      <c r="V572" s="482">
        <v>0</v>
      </c>
      <c r="W572" s="482">
        <v>0</v>
      </c>
      <c r="X572" s="482">
        <v>0</v>
      </c>
      <c r="Y572" s="490" t="s">
        <v>418</v>
      </c>
      <c r="Z572" s="490" t="s">
        <v>418</v>
      </c>
      <c r="AA572" s="482">
        <v>0</v>
      </c>
      <c r="AB572" s="490">
        <v>0</v>
      </c>
      <c r="AC572" s="482">
        <v>0</v>
      </c>
      <c r="AD572" s="490">
        <v>0</v>
      </c>
      <c r="AE572" s="482">
        <v>0</v>
      </c>
      <c r="AF572" s="491">
        <v>0</v>
      </c>
    </row>
    <row r="573" spans="1:32" ht="15" customHeight="1" x14ac:dyDescent="0.2">
      <c r="A573" s="463" t="s">
        <v>69</v>
      </c>
      <c r="B573" s="482">
        <v>0</v>
      </c>
      <c r="C573" s="482">
        <v>0</v>
      </c>
      <c r="D573" s="482">
        <v>0</v>
      </c>
      <c r="E573" s="482">
        <v>0</v>
      </c>
      <c r="F573" s="482">
        <v>0</v>
      </c>
      <c r="G573" s="482">
        <v>0</v>
      </c>
      <c r="H573" s="482">
        <v>0</v>
      </c>
      <c r="I573" s="482" t="s">
        <v>20</v>
      </c>
      <c r="J573" s="479" t="s">
        <v>69</v>
      </c>
      <c r="K573" s="489">
        <v>0</v>
      </c>
      <c r="L573" s="482">
        <v>0</v>
      </c>
      <c r="M573" s="482">
        <v>0</v>
      </c>
      <c r="N573" s="482">
        <v>0</v>
      </c>
      <c r="O573" s="482">
        <v>0</v>
      </c>
      <c r="P573" s="482">
        <v>0</v>
      </c>
      <c r="Q573" s="482">
        <v>0</v>
      </c>
      <c r="R573" s="482">
        <v>0</v>
      </c>
      <c r="S573" s="482">
        <v>0</v>
      </c>
      <c r="T573" s="482">
        <v>0</v>
      </c>
      <c r="U573" s="482">
        <v>0</v>
      </c>
      <c r="V573" s="482">
        <v>0</v>
      </c>
      <c r="W573" s="482">
        <v>0</v>
      </c>
      <c r="X573" s="482">
        <v>0</v>
      </c>
      <c r="Y573" s="490" t="s">
        <v>418</v>
      </c>
      <c r="Z573" s="490" t="s">
        <v>418</v>
      </c>
      <c r="AA573" s="482">
        <v>0</v>
      </c>
      <c r="AB573" s="490">
        <v>0</v>
      </c>
      <c r="AC573" s="482">
        <v>0</v>
      </c>
      <c r="AD573" s="490">
        <v>0</v>
      </c>
      <c r="AE573" s="482">
        <v>0</v>
      </c>
      <c r="AF573" s="491">
        <v>0</v>
      </c>
    </row>
    <row r="574" spans="1:32" ht="15" customHeight="1" x14ac:dyDescent="0.2">
      <c r="A574" s="463" t="s">
        <v>40</v>
      </c>
      <c r="B574" s="482">
        <v>0</v>
      </c>
      <c r="C574" s="482">
        <v>0</v>
      </c>
      <c r="D574" s="482">
        <v>0</v>
      </c>
      <c r="E574" s="482">
        <v>0</v>
      </c>
      <c r="F574" s="482">
        <v>0</v>
      </c>
      <c r="G574" s="482">
        <v>0</v>
      </c>
      <c r="H574" s="482">
        <v>0</v>
      </c>
      <c r="I574" s="482" t="s">
        <v>20</v>
      </c>
      <c r="J574" s="479" t="s">
        <v>40</v>
      </c>
      <c r="K574" s="489">
        <v>0</v>
      </c>
      <c r="L574" s="482">
        <v>0</v>
      </c>
      <c r="M574" s="482">
        <v>0</v>
      </c>
      <c r="N574" s="482">
        <v>0</v>
      </c>
      <c r="O574" s="482">
        <v>0</v>
      </c>
      <c r="P574" s="482">
        <v>0</v>
      </c>
      <c r="Q574" s="482">
        <v>0</v>
      </c>
      <c r="R574" s="482">
        <v>0</v>
      </c>
      <c r="S574" s="482">
        <v>0</v>
      </c>
      <c r="T574" s="482">
        <v>0</v>
      </c>
      <c r="U574" s="482">
        <v>0</v>
      </c>
      <c r="V574" s="482">
        <v>0</v>
      </c>
      <c r="W574" s="482">
        <v>0</v>
      </c>
      <c r="X574" s="482">
        <v>0</v>
      </c>
      <c r="Y574" s="490" t="s">
        <v>418</v>
      </c>
      <c r="Z574" s="490" t="s">
        <v>418</v>
      </c>
      <c r="AA574" s="482">
        <v>0</v>
      </c>
      <c r="AB574" s="490">
        <v>0</v>
      </c>
      <c r="AC574" s="482">
        <v>0</v>
      </c>
      <c r="AD574" s="490">
        <v>0</v>
      </c>
      <c r="AE574" s="482">
        <v>0</v>
      </c>
      <c r="AF574" s="491">
        <v>0</v>
      </c>
    </row>
    <row r="575" spans="1:32" ht="15" customHeight="1" x14ac:dyDescent="0.2">
      <c r="A575" s="463" t="s">
        <v>71</v>
      </c>
      <c r="B575" s="482">
        <v>0</v>
      </c>
      <c r="C575" s="482">
        <v>0</v>
      </c>
      <c r="D575" s="482">
        <v>0</v>
      </c>
      <c r="E575" s="482">
        <v>0</v>
      </c>
      <c r="F575" s="482">
        <v>0</v>
      </c>
      <c r="G575" s="482">
        <v>0</v>
      </c>
      <c r="H575" s="482">
        <v>0</v>
      </c>
      <c r="I575" s="482" t="s">
        <v>20</v>
      </c>
      <c r="J575" s="479" t="s">
        <v>71</v>
      </c>
      <c r="K575" s="489">
        <v>0</v>
      </c>
      <c r="L575" s="482">
        <v>0</v>
      </c>
      <c r="M575" s="482">
        <v>0</v>
      </c>
      <c r="N575" s="482">
        <v>0</v>
      </c>
      <c r="O575" s="482">
        <v>0</v>
      </c>
      <c r="P575" s="482">
        <v>0</v>
      </c>
      <c r="Q575" s="482">
        <v>0</v>
      </c>
      <c r="R575" s="482">
        <v>0</v>
      </c>
      <c r="S575" s="482">
        <v>0</v>
      </c>
      <c r="T575" s="482">
        <v>0</v>
      </c>
      <c r="U575" s="482">
        <v>0</v>
      </c>
      <c r="V575" s="482">
        <v>0</v>
      </c>
      <c r="W575" s="482">
        <v>0</v>
      </c>
      <c r="X575" s="482">
        <v>0</v>
      </c>
      <c r="Y575" s="490" t="s">
        <v>418</v>
      </c>
      <c r="Z575" s="490" t="s">
        <v>418</v>
      </c>
      <c r="AA575" s="482">
        <v>0</v>
      </c>
      <c r="AB575" s="490">
        <v>0</v>
      </c>
      <c r="AC575" s="482">
        <v>0</v>
      </c>
      <c r="AD575" s="490">
        <v>0</v>
      </c>
      <c r="AE575" s="482">
        <v>0</v>
      </c>
      <c r="AF575" s="491">
        <v>0</v>
      </c>
    </row>
    <row r="576" spans="1:32" ht="15" customHeight="1" x14ac:dyDescent="0.2">
      <c r="A576" s="463" t="s">
        <v>72</v>
      </c>
      <c r="B576" s="482">
        <v>0</v>
      </c>
      <c r="C576" s="482">
        <v>0</v>
      </c>
      <c r="D576" s="482">
        <v>0</v>
      </c>
      <c r="E576" s="482">
        <v>0</v>
      </c>
      <c r="F576" s="482">
        <v>0</v>
      </c>
      <c r="G576" s="482">
        <v>0</v>
      </c>
      <c r="H576" s="482">
        <v>0</v>
      </c>
      <c r="I576" s="482" t="s">
        <v>20</v>
      </c>
      <c r="J576" s="479" t="s">
        <v>72</v>
      </c>
      <c r="K576" s="489">
        <v>0</v>
      </c>
      <c r="L576" s="482">
        <v>0</v>
      </c>
      <c r="M576" s="482">
        <v>0</v>
      </c>
      <c r="N576" s="482">
        <v>0</v>
      </c>
      <c r="O576" s="482">
        <v>0</v>
      </c>
      <c r="P576" s="482">
        <v>0</v>
      </c>
      <c r="Q576" s="482">
        <v>0</v>
      </c>
      <c r="R576" s="482">
        <v>0</v>
      </c>
      <c r="S576" s="482">
        <v>0</v>
      </c>
      <c r="T576" s="482">
        <v>0</v>
      </c>
      <c r="U576" s="482">
        <v>0</v>
      </c>
      <c r="V576" s="482">
        <v>0</v>
      </c>
      <c r="W576" s="482">
        <v>0</v>
      </c>
      <c r="X576" s="482">
        <v>0</v>
      </c>
      <c r="Y576" s="490" t="s">
        <v>418</v>
      </c>
      <c r="Z576" s="490" t="s">
        <v>418</v>
      </c>
      <c r="AA576" s="482">
        <v>0</v>
      </c>
      <c r="AB576" s="490">
        <v>0</v>
      </c>
      <c r="AC576" s="482">
        <v>0</v>
      </c>
      <c r="AD576" s="490">
        <v>0</v>
      </c>
      <c r="AE576" s="482">
        <v>0</v>
      </c>
      <c r="AF576" s="491">
        <v>0</v>
      </c>
    </row>
    <row r="577" spans="1:32" ht="15" customHeight="1" thickBot="1" x14ac:dyDescent="0.25">
      <c r="A577" s="463" t="s">
        <v>73</v>
      </c>
      <c r="B577" s="492">
        <v>0</v>
      </c>
      <c r="C577" s="493">
        <v>0</v>
      </c>
      <c r="D577" s="493">
        <v>0</v>
      </c>
      <c r="E577" s="493">
        <v>0</v>
      </c>
      <c r="F577" s="493">
        <v>0</v>
      </c>
      <c r="G577" s="493">
        <v>0</v>
      </c>
      <c r="H577" s="493">
        <v>0</v>
      </c>
      <c r="I577" s="494" t="s">
        <v>20</v>
      </c>
      <c r="J577" s="479" t="s">
        <v>73</v>
      </c>
      <c r="K577" s="495">
        <v>0</v>
      </c>
      <c r="L577" s="493">
        <v>0</v>
      </c>
      <c r="M577" s="493">
        <v>0</v>
      </c>
      <c r="N577" s="493">
        <v>0</v>
      </c>
      <c r="O577" s="493">
        <v>0</v>
      </c>
      <c r="P577" s="493">
        <v>0</v>
      </c>
      <c r="Q577" s="493">
        <v>0</v>
      </c>
      <c r="R577" s="493">
        <v>0</v>
      </c>
      <c r="S577" s="493">
        <v>0</v>
      </c>
      <c r="T577" s="493">
        <v>0</v>
      </c>
      <c r="U577" s="493">
        <v>0</v>
      </c>
      <c r="V577" s="493">
        <v>0</v>
      </c>
      <c r="W577" s="493">
        <v>0</v>
      </c>
      <c r="X577" s="493">
        <v>0</v>
      </c>
      <c r="Y577" s="496" t="s">
        <v>418</v>
      </c>
      <c r="Z577" s="496" t="s">
        <v>418</v>
      </c>
      <c r="AA577" s="493">
        <v>0</v>
      </c>
      <c r="AB577" s="496">
        <v>0</v>
      </c>
      <c r="AC577" s="493">
        <v>0</v>
      </c>
      <c r="AD577" s="496">
        <v>0</v>
      </c>
      <c r="AE577" s="493">
        <v>0</v>
      </c>
      <c r="AF577" s="497">
        <v>0</v>
      </c>
    </row>
    <row r="578" spans="1:32" ht="15" customHeight="1" x14ac:dyDescent="0.2">
      <c r="A578" s="463" t="s">
        <v>42</v>
      </c>
      <c r="B578" s="488">
        <v>0</v>
      </c>
      <c r="C578" s="488">
        <v>0</v>
      </c>
      <c r="D578" s="488">
        <v>0</v>
      </c>
      <c r="E578" s="488">
        <v>0</v>
      </c>
      <c r="F578" s="488">
        <v>0</v>
      </c>
      <c r="G578" s="488">
        <v>0</v>
      </c>
      <c r="H578" s="488">
        <v>0</v>
      </c>
      <c r="I578" s="488" t="s">
        <v>20</v>
      </c>
      <c r="J578" s="479" t="s">
        <v>42</v>
      </c>
      <c r="K578" s="498">
        <v>0</v>
      </c>
      <c r="L578" s="488">
        <v>0</v>
      </c>
      <c r="M578" s="488">
        <v>0</v>
      </c>
      <c r="N578" s="488">
        <v>0</v>
      </c>
      <c r="O578" s="488">
        <v>0</v>
      </c>
      <c r="P578" s="488">
        <v>0</v>
      </c>
      <c r="Q578" s="488">
        <v>0</v>
      </c>
      <c r="R578" s="488">
        <v>0</v>
      </c>
      <c r="S578" s="488">
        <v>0</v>
      </c>
      <c r="T578" s="488">
        <v>0</v>
      </c>
      <c r="U578" s="488">
        <v>0</v>
      </c>
      <c r="V578" s="488">
        <v>0</v>
      </c>
      <c r="W578" s="488">
        <v>0</v>
      </c>
      <c r="X578" s="488">
        <v>0</v>
      </c>
      <c r="Y578" s="499" t="s">
        <v>418</v>
      </c>
      <c r="Z578" s="499" t="s">
        <v>418</v>
      </c>
      <c r="AA578" s="488">
        <v>0</v>
      </c>
      <c r="AB578" s="499">
        <v>0</v>
      </c>
      <c r="AC578" s="488">
        <v>0</v>
      </c>
      <c r="AD578" s="499">
        <v>0</v>
      </c>
      <c r="AE578" s="488">
        <v>0</v>
      </c>
      <c r="AF578" s="500">
        <v>0</v>
      </c>
    </row>
    <row r="579" spans="1:32" ht="15" customHeight="1" x14ac:dyDescent="0.2">
      <c r="A579" s="463" t="s">
        <v>74</v>
      </c>
      <c r="B579" s="482">
        <v>0</v>
      </c>
      <c r="C579" s="482">
        <v>0</v>
      </c>
      <c r="D579" s="482">
        <v>0</v>
      </c>
      <c r="E579" s="482">
        <v>0</v>
      </c>
      <c r="F579" s="482">
        <v>0</v>
      </c>
      <c r="G579" s="482">
        <v>0</v>
      </c>
      <c r="H579" s="482">
        <v>0</v>
      </c>
      <c r="I579" s="482" t="s">
        <v>20</v>
      </c>
      <c r="J579" s="479" t="s">
        <v>74</v>
      </c>
      <c r="K579" s="489">
        <v>0</v>
      </c>
      <c r="L579" s="482">
        <v>0</v>
      </c>
      <c r="M579" s="482">
        <v>0</v>
      </c>
      <c r="N579" s="482">
        <v>0</v>
      </c>
      <c r="O579" s="482">
        <v>0</v>
      </c>
      <c r="P579" s="482">
        <v>0</v>
      </c>
      <c r="Q579" s="482">
        <v>0</v>
      </c>
      <c r="R579" s="482">
        <v>0</v>
      </c>
      <c r="S579" s="482">
        <v>0</v>
      </c>
      <c r="T579" s="482">
        <v>0</v>
      </c>
      <c r="U579" s="482">
        <v>0</v>
      </c>
      <c r="V579" s="482">
        <v>0</v>
      </c>
      <c r="W579" s="482">
        <v>0</v>
      </c>
      <c r="X579" s="482">
        <v>0</v>
      </c>
      <c r="Y579" s="490" t="s">
        <v>418</v>
      </c>
      <c r="Z579" s="490" t="s">
        <v>418</v>
      </c>
      <c r="AA579" s="482">
        <v>0</v>
      </c>
      <c r="AB579" s="490">
        <v>0</v>
      </c>
      <c r="AC579" s="482">
        <v>0</v>
      </c>
      <c r="AD579" s="490">
        <v>0</v>
      </c>
      <c r="AE579" s="482">
        <v>0</v>
      </c>
      <c r="AF579" s="491">
        <v>0</v>
      </c>
    </row>
    <row r="580" spans="1:32" ht="15" customHeight="1" x14ac:dyDescent="0.2">
      <c r="A580" s="463" t="s">
        <v>75</v>
      </c>
      <c r="B580" s="482">
        <v>1</v>
      </c>
      <c r="C580" s="482">
        <v>0</v>
      </c>
      <c r="D580" s="482">
        <v>1</v>
      </c>
      <c r="E580" s="482">
        <v>0</v>
      </c>
      <c r="F580" s="482">
        <v>0</v>
      </c>
      <c r="G580" s="482">
        <v>0</v>
      </c>
      <c r="H580" s="482">
        <v>0</v>
      </c>
      <c r="I580" s="482" t="s">
        <v>20</v>
      </c>
      <c r="J580" s="479" t="s">
        <v>75</v>
      </c>
      <c r="K580" s="489">
        <v>0</v>
      </c>
      <c r="L580" s="482">
        <v>0</v>
      </c>
      <c r="M580" s="482">
        <v>0</v>
      </c>
      <c r="N580" s="482">
        <v>1</v>
      </c>
      <c r="O580" s="482">
        <v>0</v>
      </c>
      <c r="P580" s="482">
        <v>0</v>
      </c>
      <c r="Q580" s="482">
        <v>0</v>
      </c>
      <c r="R580" s="482">
        <v>0</v>
      </c>
      <c r="S580" s="482">
        <v>0</v>
      </c>
      <c r="T580" s="482">
        <v>0</v>
      </c>
      <c r="U580" s="482">
        <v>0</v>
      </c>
      <c r="V580" s="482">
        <v>0</v>
      </c>
      <c r="W580" s="482">
        <v>0</v>
      </c>
      <c r="X580" s="482">
        <v>0</v>
      </c>
      <c r="Y580" s="490">
        <v>21.4</v>
      </c>
      <c r="Z580" s="490" t="s">
        <v>418</v>
      </c>
      <c r="AA580" s="482">
        <v>0</v>
      </c>
      <c r="AB580" s="490">
        <v>0</v>
      </c>
      <c r="AC580" s="482">
        <v>0</v>
      </c>
      <c r="AD580" s="490">
        <v>0</v>
      </c>
      <c r="AE580" s="482">
        <v>0</v>
      </c>
      <c r="AF580" s="491">
        <v>0</v>
      </c>
    </row>
    <row r="581" spans="1:32" ht="15" customHeight="1" x14ac:dyDescent="0.2">
      <c r="A581" s="463" t="s">
        <v>76</v>
      </c>
      <c r="B581" s="482">
        <v>0</v>
      </c>
      <c r="C581" s="482">
        <v>0</v>
      </c>
      <c r="D581" s="482">
        <v>0</v>
      </c>
      <c r="E581" s="482">
        <v>0</v>
      </c>
      <c r="F581" s="482">
        <v>0</v>
      </c>
      <c r="G581" s="482">
        <v>0</v>
      </c>
      <c r="H581" s="482">
        <v>0</v>
      </c>
      <c r="I581" s="482" t="s">
        <v>20</v>
      </c>
      <c r="J581" s="479" t="s">
        <v>76</v>
      </c>
      <c r="K581" s="489">
        <v>0</v>
      </c>
      <c r="L581" s="482">
        <v>0</v>
      </c>
      <c r="M581" s="482">
        <v>0</v>
      </c>
      <c r="N581" s="482">
        <v>0</v>
      </c>
      <c r="O581" s="482">
        <v>0</v>
      </c>
      <c r="P581" s="482">
        <v>0</v>
      </c>
      <c r="Q581" s="482">
        <v>0</v>
      </c>
      <c r="R581" s="482">
        <v>0</v>
      </c>
      <c r="S581" s="482">
        <v>0</v>
      </c>
      <c r="T581" s="482">
        <v>0</v>
      </c>
      <c r="U581" s="482">
        <v>0</v>
      </c>
      <c r="V581" s="482">
        <v>0</v>
      </c>
      <c r="W581" s="482">
        <v>0</v>
      </c>
      <c r="X581" s="482">
        <v>0</v>
      </c>
      <c r="Y581" s="490" t="s">
        <v>418</v>
      </c>
      <c r="Z581" s="490" t="s">
        <v>418</v>
      </c>
      <c r="AA581" s="482">
        <v>0</v>
      </c>
      <c r="AB581" s="490">
        <v>0</v>
      </c>
      <c r="AC581" s="482">
        <v>0</v>
      </c>
      <c r="AD581" s="490">
        <v>0</v>
      </c>
      <c r="AE581" s="482">
        <v>0</v>
      </c>
      <c r="AF581" s="491">
        <v>0</v>
      </c>
    </row>
    <row r="582" spans="1:32" ht="15" customHeight="1" x14ac:dyDescent="0.2">
      <c r="A582" s="463" t="s">
        <v>43</v>
      </c>
      <c r="B582" s="482">
        <v>0</v>
      </c>
      <c r="C582" s="482">
        <v>0</v>
      </c>
      <c r="D582" s="482">
        <v>0</v>
      </c>
      <c r="E582" s="482">
        <v>0</v>
      </c>
      <c r="F582" s="482">
        <v>0</v>
      </c>
      <c r="G582" s="482">
        <v>0</v>
      </c>
      <c r="H582" s="482">
        <v>0</v>
      </c>
      <c r="I582" s="482" t="s">
        <v>20</v>
      </c>
      <c r="J582" s="479" t="s">
        <v>43</v>
      </c>
      <c r="K582" s="489">
        <v>0</v>
      </c>
      <c r="L582" s="482">
        <v>0</v>
      </c>
      <c r="M582" s="482">
        <v>0</v>
      </c>
      <c r="N582" s="482">
        <v>0</v>
      </c>
      <c r="O582" s="482">
        <v>0</v>
      </c>
      <c r="P582" s="482">
        <v>0</v>
      </c>
      <c r="Q582" s="482">
        <v>0</v>
      </c>
      <c r="R582" s="482">
        <v>0</v>
      </c>
      <c r="S582" s="482">
        <v>0</v>
      </c>
      <c r="T582" s="482">
        <v>0</v>
      </c>
      <c r="U582" s="482">
        <v>0</v>
      </c>
      <c r="V582" s="482">
        <v>0</v>
      </c>
      <c r="W582" s="482">
        <v>0</v>
      </c>
      <c r="X582" s="482">
        <v>0</v>
      </c>
      <c r="Y582" s="490" t="s">
        <v>418</v>
      </c>
      <c r="Z582" s="490" t="s">
        <v>418</v>
      </c>
      <c r="AA582" s="482">
        <v>0</v>
      </c>
      <c r="AB582" s="490">
        <v>0</v>
      </c>
      <c r="AC582" s="482">
        <v>0</v>
      </c>
      <c r="AD582" s="490">
        <v>0</v>
      </c>
      <c r="AE582" s="482">
        <v>0</v>
      </c>
      <c r="AF582" s="491">
        <v>0</v>
      </c>
    </row>
    <row r="583" spans="1:32" ht="15" customHeight="1" x14ac:dyDescent="0.2">
      <c r="A583" s="463" t="s">
        <v>77</v>
      </c>
      <c r="B583" s="482">
        <v>1</v>
      </c>
      <c r="C583" s="482">
        <v>0</v>
      </c>
      <c r="D583" s="482">
        <v>1</v>
      </c>
      <c r="E583" s="482">
        <v>0</v>
      </c>
      <c r="F583" s="482">
        <v>0</v>
      </c>
      <c r="G583" s="482">
        <v>0</v>
      </c>
      <c r="H583" s="482">
        <v>0</v>
      </c>
      <c r="I583" s="482" t="s">
        <v>20</v>
      </c>
      <c r="J583" s="479" t="s">
        <v>77</v>
      </c>
      <c r="K583" s="489">
        <v>0</v>
      </c>
      <c r="L583" s="482">
        <v>0</v>
      </c>
      <c r="M583" s="482">
        <v>1</v>
      </c>
      <c r="N583" s="482">
        <v>0</v>
      </c>
      <c r="O583" s="482">
        <v>0</v>
      </c>
      <c r="P583" s="482">
        <v>0</v>
      </c>
      <c r="Q583" s="482">
        <v>0</v>
      </c>
      <c r="R583" s="482">
        <v>0</v>
      </c>
      <c r="S583" s="482">
        <v>0</v>
      </c>
      <c r="T583" s="482">
        <v>0</v>
      </c>
      <c r="U583" s="482">
        <v>0</v>
      </c>
      <c r="V583" s="482">
        <v>0</v>
      </c>
      <c r="W583" s="482">
        <v>0</v>
      </c>
      <c r="X583" s="482">
        <v>0</v>
      </c>
      <c r="Y583" s="490">
        <v>19.5</v>
      </c>
      <c r="Z583" s="490" t="s">
        <v>418</v>
      </c>
      <c r="AA583" s="482">
        <v>0</v>
      </c>
      <c r="AB583" s="490">
        <v>0</v>
      </c>
      <c r="AC583" s="482">
        <v>0</v>
      </c>
      <c r="AD583" s="490">
        <v>0</v>
      </c>
      <c r="AE583" s="482">
        <v>0</v>
      </c>
      <c r="AF583" s="491">
        <v>0</v>
      </c>
    </row>
    <row r="584" spans="1:32" ht="15" customHeight="1" x14ac:dyDescent="0.2">
      <c r="A584" s="463" t="s">
        <v>78</v>
      </c>
      <c r="B584" s="482">
        <v>0</v>
      </c>
      <c r="C584" s="482">
        <v>0</v>
      </c>
      <c r="D584" s="482">
        <v>0</v>
      </c>
      <c r="E584" s="482">
        <v>0</v>
      </c>
      <c r="F584" s="482">
        <v>0</v>
      </c>
      <c r="G584" s="482">
        <v>0</v>
      </c>
      <c r="H584" s="482">
        <v>0</v>
      </c>
      <c r="I584" s="482" t="s">
        <v>20</v>
      </c>
      <c r="J584" s="479" t="s">
        <v>78</v>
      </c>
      <c r="K584" s="489">
        <v>0</v>
      </c>
      <c r="L584" s="482">
        <v>0</v>
      </c>
      <c r="M584" s="482">
        <v>0</v>
      </c>
      <c r="N584" s="482">
        <v>0</v>
      </c>
      <c r="O584" s="482">
        <v>0</v>
      </c>
      <c r="P584" s="482">
        <v>0</v>
      </c>
      <c r="Q584" s="482">
        <v>0</v>
      </c>
      <c r="R584" s="482">
        <v>0</v>
      </c>
      <c r="S584" s="482">
        <v>0</v>
      </c>
      <c r="T584" s="482">
        <v>0</v>
      </c>
      <c r="U584" s="482">
        <v>0</v>
      </c>
      <c r="V584" s="482">
        <v>0</v>
      </c>
      <c r="W584" s="482">
        <v>0</v>
      </c>
      <c r="X584" s="482">
        <v>0</v>
      </c>
      <c r="Y584" s="490" t="s">
        <v>418</v>
      </c>
      <c r="Z584" s="490" t="s">
        <v>418</v>
      </c>
      <c r="AA584" s="482">
        <v>0</v>
      </c>
      <c r="AB584" s="490">
        <v>0</v>
      </c>
      <c r="AC584" s="482">
        <v>0</v>
      </c>
      <c r="AD584" s="490">
        <v>0</v>
      </c>
      <c r="AE584" s="482">
        <v>0</v>
      </c>
      <c r="AF584" s="491">
        <v>0</v>
      </c>
    </row>
    <row r="585" spans="1:32" ht="15" customHeight="1" x14ac:dyDescent="0.2">
      <c r="A585" s="463" t="s">
        <v>79</v>
      </c>
      <c r="B585" s="482">
        <v>0</v>
      </c>
      <c r="C585" s="482">
        <v>0</v>
      </c>
      <c r="D585" s="482">
        <v>0</v>
      </c>
      <c r="E585" s="482">
        <v>0</v>
      </c>
      <c r="F585" s="482">
        <v>0</v>
      </c>
      <c r="G585" s="482">
        <v>0</v>
      </c>
      <c r="H585" s="482">
        <v>0</v>
      </c>
      <c r="I585" s="482" t="s">
        <v>20</v>
      </c>
      <c r="J585" s="479" t="s">
        <v>79</v>
      </c>
      <c r="K585" s="489">
        <v>0</v>
      </c>
      <c r="L585" s="482">
        <v>0</v>
      </c>
      <c r="M585" s="482">
        <v>0</v>
      </c>
      <c r="N585" s="482">
        <v>0</v>
      </c>
      <c r="O585" s="482">
        <v>0</v>
      </c>
      <c r="P585" s="482">
        <v>0</v>
      </c>
      <c r="Q585" s="482">
        <v>0</v>
      </c>
      <c r="R585" s="482">
        <v>0</v>
      </c>
      <c r="S585" s="482">
        <v>0</v>
      </c>
      <c r="T585" s="482">
        <v>0</v>
      </c>
      <c r="U585" s="482">
        <v>0</v>
      </c>
      <c r="V585" s="482">
        <v>0</v>
      </c>
      <c r="W585" s="482">
        <v>0</v>
      </c>
      <c r="X585" s="482">
        <v>0</v>
      </c>
      <c r="Y585" s="490" t="s">
        <v>418</v>
      </c>
      <c r="Z585" s="490" t="s">
        <v>418</v>
      </c>
      <c r="AA585" s="482">
        <v>0</v>
      </c>
      <c r="AB585" s="490">
        <v>0</v>
      </c>
      <c r="AC585" s="482">
        <v>0</v>
      </c>
      <c r="AD585" s="490">
        <v>0</v>
      </c>
      <c r="AE585" s="482">
        <v>0</v>
      </c>
      <c r="AF585" s="491">
        <v>0</v>
      </c>
    </row>
    <row r="586" spans="1:32" ht="15" customHeight="1" x14ac:dyDescent="0.2">
      <c r="A586" s="463" t="s">
        <v>45</v>
      </c>
      <c r="B586" s="488">
        <v>0</v>
      </c>
      <c r="C586" s="488">
        <v>0</v>
      </c>
      <c r="D586" s="488">
        <v>0</v>
      </c>
      <c r="E586" s="488">
        <v>0</v>
      </c>
      <c r="F586" s="488">
        <v>0</v>
      </c>
      <c r="G586" s="488">
        <v>0</v>
      </c>
      <c r="H586" s="488">
        <v>0</v>
      </c>
      <c r="I586" s="488" t="s">
        <v>20</v>
      </c>
      <c r="J586" s="479" t="s">
        <v>45</v>
      </c>
      <c r="K586" s="498">
        <v>0</v>
      </c>
      <c r="L586" s="488">
        <v>0</v>
      </c>
      <c r="M586" s="488">
        <v>0</v>
      </c>
      <c r="N586" s="488">
        <v>0</v>
      </c>
      <c r="O586" s="488">
        <v>0</v>
      </c>
      <c r="P586" s="488">
        <v>0</v>
      </c>
      <c r="Q586" s="488">
        <v>0</v>
      </c>
      <c r="R586" s="488">
        <v>0</v>
      </c>
      <c r="S586" s="488">
        <v>0</v>
      </c>
      <c r="T586" s="488">
        <v>0</v>
      </c>
      <c r="U586" s="488">
        <v>0</v>
      </c>
      <c r="V586" s="488">
        <v>0</v>
      </c>
      <c r="W586" s="488">
        <v>0</v>
      </c>
      <c r="X586" s="488">
        <v>0</v>
      </c>
      <c r="Y586" s="499" t="s">
        <v>418</v>
      </c>
      <c r="Z586" s="499" t="s">
        <v>418</v>
      </c>
      <c r="AA586" s="488">
        <v>0</v>
      </c>
      <c r="AB586" s="499">
        <v>0</v>
      </c>
      <c r="AC586" s="488">
        <v>0</v>
      </c>
      <c r="AD586" s="499">
        <v>0</v>
      </c>
      <c r="AE586" s="488">
        <v>0</v>
      </c>
      <c r="AF586" s="500">
        <v>0</v>
      </c>
    </row>
    <row r="587" spans="1:32" ht="15" customHeight="1" x14ac:dyDescent="0.2">
      <c r="A587" s="463" t="s">
        <v>80</v>
      </c>
      <c r="B587" s="482">
        <v>0</v>
      </c>
      <c r="C587" s="482">
        <v>0</v>
      </c>
      <c r="D587" s="482">
        <v>0</v>
      </c>
      <c r="E587" s="482">
        <v>0</v>
      </c>
      <c r="F587" s="482">
        <v>0</v>
      </c>
      <c r="G587" s="482">
        <v>0</v>
      </c>
      <c r="H587" s="482">
        <v>0</v>
      </c>
      <c r="I587" s="482" t="s">
        <v>20</v>
      </c>
      <c r="J587" s="479" t="s">
        <v>80</v>
      </c>
      <c r="K587" s="489">
        <v>0</v>
      </c>
      <c r="L587" s="482">
        <v>0</v>
      </c>
      <c r="M587" s="482">
        <v>0</v>
      </c>
      <c r="N587" s="482">
        <v>0</v>
      </c>
      <c r="O587" s="482">
        <v>0</v>
      </c>
      <c r="P587" s="482">
        <v>0</v>
      </c>
      <c r="Q587" s="482">
        <v>0</v>
      </c>
      <c r="R587" s="482">
        <v>0</v>
      </c>
      <c r="S587" s="482">
        <v>0</v>
      </c>
      <c r="T587" s="482">
        <v>0</v>
      </c>
      <c r="U587" s="482">
        <v>0</v>
      </c>
      <c r="V587" s="482">
        <v>0</v>
      </c>
      <c r="W587" s="482">
        <v>0</v>
      </c>
      <c r="X587" s="482">
        <v>0</v>
      </c>
      <c r="Y587" s="490" t="s">
        <v>418</v>
      </c>
      <c r="Z587" s="490" t="s">
        <v>418</v>
      </c>
      <c r="AA587" s="482">
        <v>0</v>
      </c>
      <c r="AB587" s="490">
        <v>0</v>
      </c>
      <c r="AC587" s="482">
        <v>0</v>
      </c>
      <c r="AD587" s="490">
        <v>0</v>
      </c>
      <c r="AE587" s="482">
        <v>0</v>
      </c>
      <c r="AF587" s="491">
        <v>0</v>
      </c>
    </row>
    <row r="588" spans="1:32" ht="15" customHeight="1" x14ac:dyDescent="0.2">
      <c r="A588" s="463" t="s">
        <v>81</v>
      </c>
      <c r="B588" s="482">
        <v>0</v>
      </c>
      <c r="C588" s="482">
        <v>0</v>
      </c>
      <c r="D588" s="482">
        <v>0</v>
      </c>
      <c r="E588" s="482">
        <v>0</v>
      </c>
      <c r="F588" s="482">
        <v>0</v>
      </c>
      <c r="G588" s="482">
        <v>0</v>
      </c>
      <c r="H588" s="482">
        <v>0</v>
      </c>
      <c r="I588" s="482" t="s">
        <v>20</v>
      </c>
      <c r="J588" s="479" t="s">
        <v>81</v>
      </c>
      <c r="K588" s="489">
        <v>0</v>
      </c>
      <c r="L588" s="482">
        <v>0</v>
      </c>
      <c r="M588" s="482">
        <v>0</v>
      </c>
      <c r="N588" s="482">
        <v>0</v>
      </c>
      <c r="O588" s="482">
        <v>0</v>
      </c>
      <c r="P588" s="482">
        <v>0</v>
      </c>
      <c r="Q588" s="482">
        <v>0</v>
      </c>
      <c r="R588" s="482">
        <v>0</v>
      </c>
      <c r="S588" s="482">
        <v>0</v>
      </c>
      <c r="T588" s="482">
        <v>0</v>
      </c>
      <c r="U588" s="482">
        <v>0</v>
      </c>
      <c r="V588" s="482">
        <v>0</v>
      </c>
      <c r="W588" s="482">
        <v>0</v>
      </c>
      <c r="X588" s="482">
        <v>0</v>
      </c>
      <c r="Y588" s="490" t="s">
        <v>418</v>
      </c>
      <c r="Z588" s="490" t="s">
        <v>418</v>
      </c>
      <c r="AA588" s="482">
        <v>0</v>
      </c>
      <c r="AB588" s="490">
        <v>0</v>
      </c>
      <c r="AC588" s="482">
        <v>0</v>
      </c>
      <c r="AD588" s="490">
        <v>0</v>
      </c>
      <c r="AE588" s="482">
        <v>0</v>
      </c>
      <c r="AF588" s="491">
        <v>0</v>
      </c>
    </row>
    <row r="589" spans="1:32" ht="15" customHeight="1" x14ac:dyDescent="0.2">
      <c r="A589" s="463" t="s">
        <v>82</v>
      </c>
      <c r="B589" s="482">
        <v>1</v>
      </c>
      <c r="C589" s="482">
        <v>0</v>
      </c>
      <c r="D589" s="482">
        <v>1</v>
      </c>
      <c r="E589" s="482">
        <v>0</v>
      </c>
      <c r="F589" s="482">
        <v>0</v>
      </c>
      <c r="G589" s="482">
        <v>0</v>
      </c>
      <c r="H589" s="482">
        <v>0</v>
      </c>
      <c r="I589" s="482" t="s">
        <v>20</v>
      </c>
      <c r="J589" s="479" t="s">
        <v>82</v>
      </c>
      <c r="K589" s="489">
        <v>0</v>
      </c>
      <c r="L589" s="482">
        <v>1</v>
      </c>
      <c r="M589" s="482">
        <v>0</v>
      </c>
      <c r="N589" s="482">
        <v>0</v>
      </c>
      <c r="O589" s="482">
        <v>0</v>
      </c>
      <c r="P589" s="482">
        <v>0</v>
      </c>
      <c r="Q589" s="482">
        <v>0</v>
      </c>
      <c r="R589" s="482">
        <v>0</v>
      </c>
      <c r="S589" s="482">
        <v>0</v>
      </c>
      <c r="T589" s="482">
        <v>0</v>
      </c>
      <c r="U589" s="482">
        <v>0</v>
      </c>
      <c r="V589" s="482">
        <v>0</v>
      </c>
      <c r="W589" s="482">
        <v>0</v>
      </c>
      <c r="X589" s="482">
        <v>0</v>
      </c>
      <c r="Y589" s="490">
        <v>15</v>
      </c>
      <c r="Z589" s="490" t="s">
        <v>418</v>
      </c>
      <c r="AA589" s="482">
        <v>0</v>
      </c>
      <c r="AB589" s="490">
        <v>0</v>
      </c>
      <c r="AC589" s="482">
        <v>0</v>
      </c>
      <c r="AD589" s="490">
        <v>0</v>
      </c>
      <c r="AE589" s="482">
        <v>0</v>
      </c>
      <c r="AF589" s="491">
        <v>0</v>
      </c>
    </row>
    <row r="590" spans="1:32" ht="15" customHeight="1" x14ac:dyDescent="0.2">
      <c r="A590" s="463" t="s">
        <v>47</v>
      </c>
      <c r="B590" s="482">
        <v>0</v>
      </c>
      <c r="C590" s="482">
        <v>0</v>
      </c>
      <c r="D590" s="482">
        <v>0</v>
      </c>
      <c r="E590" s="482">
        <v>0</v>
      </c>
      <c r="F590" s="482">
        <v>0</v>
      </c>
      <c r="G590" s="482">
        <v>0</v>
      </c>
      <c r="H590" s="482">
        <v>0</v>
      </c>
      <c r="I590" s="482" t="s">
        <v>20</v>
      </c>
      <c r="J590" s="479" t="s">
        <v>47</v>
      </c>
      <c r="K590" s="489">
        <v>0</v>
      </c>
      <c r="L590" s="482">
        <v>0</v>
      </c>
      <c r="M590" s="482">
        <v>0</v>
      </c>
      <c r="N590" s="482">
        <v>0</v>
      </c>
      <c r="O590" s="482">
        <v>0</v>
      </c>
      <c r="P590" s="482">
        <v>0</v>
      </c>
      <c r="Q590" s="482">
        <v>0</v>
      </c>
      <c r="R590" s="482">
        <v>0</v>
      </c>
      <c r="S590" s="482">
        <v>0</v>
      </c>
      <c r="T590" s="482">
        <v>0</v>
      </c>
      <c r="U590" s="482">
        <v>0</v>
      </c>
      <c r="V590" s="482">
        <v>0</v>
      </c>
      <c r="W590" s="482">
        <v>0</v>
      </c>
      <c r="X590" s="482">
        <v>0</v>
      </c>
      <c r="Y590" s="490" t="s">
        <v>418</v>
      </c>
      <c r="Z590" s="490" t="s">
        <v>418</v>
      </c>
      <c r="AA590" s="482">
        <v>0</v>
      </c>
      <c r="AB590" s="490">
        <v>0</v>
      </c>
      <c r="AC590" s="482">
        <v>0</v>
      </c>
      <c r="AD590" s="490">
        <v>0</v>
      </c>
      <c r="AE590" s="482">
        <v>0</v>
      </c>
      <c r="AF590" s="491">
        <v>0</v>
      </c>
    </row>
    <row r="591" spans="1:32" ht="15" customHeight="1" x14ac:dyDescent="0.2">
      <c r="A591" s="463" t="s">
        <v>83</v>
      </c>
      <c r="B591" s="482">
        <v>0</v>
      </c>
      <c r="C591" s="482">
        <v>0</v>
      </c>
      <c r="D591" s="482">
        <v>0</v>
      </c>
      <c r="E591" s="482">
        <v>0</v>
      </c>
      <c r="F591" s="482">
        <v>0</v>
      </c>
      <c r="G591" s="482">
        <v>0</v>
      </c>
      <c r="H591" s="482">
        <v>0</v>
      </c>
      <c r="I591" s="482" t="s">
        <v>20</v>
      </c>
      <c r="J591" s="479" t="s">
        <v>83</v>
      </c>
      <c r="K591" s="489">
        <v>0</v>
      </c>
      <c r="L591" s="482">
        <v>0</v>
      </c>
      <c r="M591" s="482">
        <v>0</v>
      </c>
      <c r="N591" s="482">
        <v>0</v>
      </c>
      <c r="O591" s="482">
        <v>0</v>
      </c>
      <c r="P591" s="482">
        <v>0</v>
      </c>
      <c r="Q591" s="482">
        <v>0</v>
      </c>
      <c r="R591" s="482">
        <v>0</v>
      </c>
      <c r="S591" s="482">
        <v>0</v>
      </c>
      <c r="T591" s="482">
        <v>0</v>
      </c>
      <c r="U591" s="482">
        <v>0</v>
      </c>
      <c r="V591" s="482">
        <v>0</v>
      </c>
      <c r="W591" s="482">
        <v>0</v>
      </c>
      <c r="X591" s="482">
        <v>0</v>
      </c>
      <c r="Y591" s="490" t="s">
        <v>418</v>
      </c>
      <c r="Z591" s="490" t="s">
        <v>418</v>
      </c>
      <c r="AA591" s="482">
        <v>0</v>
      </c>
      <c r="AB591" s="490">
        <v>0</v>
      </c>
      <c r="AC591" s="482">
        <v>0</v>
      </c>
      <c r="AD591" s="490">
        <v>0</v>
      </c>
      <c r="AE591" s="482">
        <v>0</v>
      </c>
      <c r="AF591" s="491">
        <v>0</v>
      </c>
    </row>
    <row r="592" spans="1:32" ht="15" customHeight="1" x14ac:dyDescent="0.2">
      <c r="A592" s="463" t="s">
        <v>84</v>
      </c>
      <c r="B592" s="482">
        <v>0</v>
      </c>
      <c r="C592" s="482">
        <v>0</v>
      </c>
      <c r="D592" s="482">
        <v>0</v>
      </c>
      <c r="E592" s="482">
        <v>0</v>
      </c>
      <c r="F592" s="482">
        <v>0</v>
      </c>
      <c r="G592" s="482">
        <v>0</v>
      </c>
      <c r="H592" s="482">
        <v>0</v>
      </c>
      <c r="I592" s="482" t="s">
        <v>20</v>
      </c>
      <c r="J592" s="479" t="s">
        <v>84</v>
      </c>
      <c r="K592" s="489">
        <v>0</v>
      </c>
      <c r="L592" s="482">
        <v>0</v>
      </c>
      <c r="M592" s="482">
        <v>0</v>
      </c>
      <c r="N592" s="482">
        <v>0</v>
      </c>
      <c r="O592" s="482">
        <v>0</v>
      </c>
      <c r="P592" s="482">
        <v>0</v>
      </c>
      <c r="Q592" s="482">
        <v>0</v>
      </c>
      <c r="R592" s="482">
        <v>0</v>
      </c>
      <c r="S592" s="482">
        <v>0</v>
      </c>
      <c r="T592" s="482">
        <v>0</v>
      </c>
      <c r="U592" s="482">
        <v>0</v>
      </c>
      <c r="V592" s="482">
        <v>0</v>
      </c>
      <c r="W592" s="482">
        <v>0</v>
      </c>
      <c r="X592" s="482">
        <v>0</v>
      </c>
      <c r="Y592" s="490" t="s">
        <v>418</v>
      </c>
      <c r="Z592" s="490" t="s">
        <v>418</v>
      </c>
      <c r="AA592" s="482">
        <v>0</v>
      </c>
      <c r="AB592" s="490">
        <v>0</v>
      </c>
      <c r="AC592" s="482">
        <v>0</v>
      </c>
      <c r="AD592" s="490">
        <v>0</v>
      </c>
      <c r="AE592" s="482">
        <v>0</v>
      </c>
      <c r="AF592" s="491">
        <v>0</v>
      </c>
    </row>
    <row r="593" spans="1:32" ht="15" customHeight="1" x14ac:dyDescent="0.2">
      <c r="A593" s="463" t="s">
        <v>85</v>
      </c>
      <c r="B593" s="482">
        <v>1</v>
      </c>
      <c r="C593" s="482">
        <v>0</v>
      </c>
      <c r="D593" s="482">
        <v>1</v>
      </c>
      <c r="E593" s="482">
        <v>0</v>
      </c>
      <c r="F593" s="482">
        <v>0</v>
      </c>
      <c r="G593" s="482">
        <v>0</v>
      </c>
      <c r="H593" s="482">
        <v>0</v>
      </c>
      <c r="I593" s="482" t="s">
        <v>20</v>
      </c>
      <c r="J593" s="479" t="s">
        <v>85</v>
      </c>
      <c r="K593" s="489">
        <v>0</v>
      </c>
      <c r="L593" s="482">
        <v>0</v>
      </c>
      <c r="M593" s="482">
        <v>1</v>
      </c>
      <c r="N593" s="482">
        <v>0</v>
      </c>
      <c r="O593" s="482">
        <v>0</v>
      </c>
      <c r="P593" s="482">
        <v>0</v>
      </c>
      <c r="Q593" s="482">
        <v>0</v>
      </c>
      <c r="R593" s="482">
        <v>0</v>
      </c>
      <c r="S593" s="482">
        <v>0</v>
      </c>
      <c r="T593" s="482">
        <v>0</v>
      </c>
      <c r="U593" s="482">
        <v>0</v>
      </c>
      <c r="V593" s="482">
        <v>0</v>
      </c>
      <c r="W593" s="482">
        <v>0</v>
      </c>
      <c r="X593" s="482">
        <v>0</v>
      </c>
      <c r="Y593" s="490">
        <v>18.8</v>
      </c>
      <c r="Z593" s="490" t="s">
        <v>418</v>
      </c>
      <c r="AA593" s="482">
        <v>0</v>
      </c>
      <c r="AB593" s="490">
        <v>0</v>
      </c>
      <c r="AC593" s="482">
        <v>0</v>
      </c>
      <c r="AD593" s="490">
        <v>0</v>
      </c>
      <c r="AE593" s="482">
        <v>0</v>
      </c>
      <c r="AF593" s="491">
        <v>0</v>
      </c>
    </row>
    <row r="594" spans="1:32" ht="15" customHeight="1" x14ac:dyDescent="0.2">
      <c r="A594" s="463" t="s">
        <v>49</v>
      </c>
      <c r="B594" s="482">
        <v>0</v>
      </c>
      <c r="C594" s="482">
        <v>0</v>
      </c>
      <c r="D594" s="482">
        <v>0</v>
      </c>
      <c r="E594" s="482">
        <v>0</v>
      </c>
      <c r="F594" s="482">
        <v>0</v>
      </c>
      <c r="G594" s="482">
        <v>0</v>
      </c>
      <c r="H594" s="482">
        <v>0</v>
      </c>
      <c r="I594" s="482" t="s">
        <v>20</v>
      </c>
      <c r="J594" s="479" t="s">
        <v>49</v>
      </c>
      <c r="K594" s="489">
        <v>0</v>
      </c>
      <c r="L594" s="482">
        <v>0</v>
      </c>
      <c r="M594" s="482">
        <v>0</v>
      </c>
      <c r="N594" s="482">
        <v>0</v>
      </c>
      <c r="O594" s="482">
        <v>0</v>
      </c>
      <c r="P594" s="482">
        <v>0</v>
      </c>
      <c r="Q594" s="482">
        <v>0</v>
      </c>
      <c r="R594" s="482">
        <v>0</v>
      </c>
      <c r="S594" s="482">
        <v>0</v>
      </c>
      <c r="T594" s="482">
        <v>0</v>
      </c>
      <c r="U594" s="482">
        <v>0</v>
      </c>
      <c r="V594" s="482">
        <v>0</v>
      </c>
      <c r="W594" s="482">
        <v>0</v>
      </c>
      <c r="X594" s="482">
        <v>0</v>
      </c>
      <c r="Y594" s="490" t="s">
        <v>418</v>
      </c>
      <c r="Z594" s="490" t="s">
        <v>418</v>
      </c>
      <c r="AA594" s="482">
        <v>0</v>
      </c>
      <c r="AB594" s="490">
        <v>0</v>
      </c>
      <c r="AC594" s="482">
        <v>0</v>
      </c>
      <c r="AD594" s="490">
        <v>0</v>
      </c>
      <c r="AE594" s="482">
        <v>0</v>
      </c>
      <c r="AF594" s="491">
        <v>0</v>
      </c>
    </row>
    <row r="595" spans="1:32" ht="15" customHeight="1" x14ac:dyDescent="0.2">
      <c r="A595" s="463" t="s">
        <v>86</v>
      </c>
      <c r="B595" s="482">
        <v>0</v>
      </c>
      <c r="C595" s="482">
        <v>0</v>
      </c>
      <c r="D595" s="482">
        <v>0</v>
      </c>
      <c r="E595" s="482">
        <v>0</v>
      </c>
      <c r="F595" s="482">
        <v>0</v>
      </c>
      <c r="G595" s="482">
        <v>0</v>
      </c>
      <c r="H595" s="482">
        <v>0</v>
      </c>
      <c r="I595" s="482" t="s">
        <v>20</v>
      </c>
      <c r="J595" s="479" t="s">
        <v>86</v>
      </c>
      <c r="K595" s="489">
        <v>0</v>
      </c>
      <c r="L595" s="482">
        <v>0</v>
      </c>
      <c r="M595" s="482">
        <v>0</v>
      </c>
      <c r="N595" s="482">
        <v>0</v>
      </c>
      <c r="O595" s="482">
        <v>0</v>
      </c>
      <c r="P595" s="482">
        <v>0</v>
      </c>
      <c r="Q595" s="482">
        <v>0</v>
      </c>
      <c r="R595" s="482">
        <v>0</v>
      </c>
      <c r="S595" s="482">
        <v>0</v>
      </c>
      <c r="T595" s="482">
        <v>0</v>
      </c>
      <c r="U595" s="482">
        <v>0</v>
      </c>
      <c r="V595" s="482">
        <v>0</v>
      </c>
      <c r="W595" s="482">
        <v>0</v>
      </c>
      <c r="X595" s="482">
        <v>0</v>
      </c>
      <c r="Y595" s="490" t="s">
        <v>418</v>
      </c>
      <c r="Z595" s="490" t="s">
        <v>418</v>
      </c>
      <c r="AA595" s="482">
        <v>0</v>
      </c>
      <c r="AB595" s="490">
        <v>0</v>
      </c>
      <c r="AC595" s="482">
        <v>0</v>
      </c>
      <c r="AD595" s="490">
        <v>0</v>
      </c>
      <c r="AE595" s="482">
        <v>0</v>
      </c>
      <c r="AF595" s="491">
        <v>0</v>
      </c>
    </row>
    <row r="596" spans="1:32" ht="15" customHeight="1" x14ac:dyDescent="0.2">
      <c r="A596" s="463" t="s">
        <v>87</v>
      </c>
      <c r="B596" s="482">
        <v>1</v>
      </c>
      <c r="C596" s="482">
        <v>0</v>
      </c>
      <c r="D596" s="482">
        <v>0</v>
      </c>
      <c r="E596" s="482">
        <v>1</v>
      </c>
      <c r="F596" s="482">
        <v>0</v>
      </c>
      <c r="G596" s="482">
        <v>0</v>
      </c>
      <c r="H596" s="482">
        <v>0</v>
      </c>
      <c r="I596" s="482" t="s">
        <v>20</v>
      </c>
      <c r="J596" s="479" t="s">
        <v>87</v>
      </c>
      <c r="K596" s="489">
        <v>0</v>
      </c>
      <c r="L596" s="482">
        <v>0</v>
      </c>
      <c r="M596" s="482">
        <v>0</v>
      </c>
      <c r="N596" s="482">
        <v>1</v>
      </c>
      <c r="O596" s="482">
        <v>0</v>
      </c>
      <c r="P596" s="482">
        <v>0</v>
      </c>
      <c r="Q596" s="482">
        <v>0</v>
      </c>
      <c r="R596" s="482">
        <v>0</v>
      </c>
      <c r="S596" s="482">
        <v>0</v>
      </c>
      <c r="T596" s="482">
        <v>0</v>
      </c>
      <c r="U596" s="482">
        <v>0</v>
      </c>
      <c r="V596" s="482">
        <v>0</v>
      </c>
      <c r="W596" s="482">
        <v>0</v>
      </c>
      <c r="X596" s="482">
        <v>0</v>
      </c>
      <c r="Y596" s="490">
        <v>21.1</v>
      </c>
      <c r="Z596" s="490" t="s">
        <v>418</v>
      </c>
      <c r="AA596" s="482">
        <v>0</v>
      </c>
      <c r="AB596" s="490">
        <v>0</v>
      </c>
      <c r="AC596" s="482">
        <v>0</v>
      </c>
      <c r="AD596" s="490">
        <v>0</v>
      </c>
      <c r="AE596" s="482">
        <v>0</v>
      </c>
      <c r="AF596" s="491">
        <v>0</v>
      </c>
    </row>
    <row r="597" spans="1:32" ht="15" customHeight="1" x14ac:dyDescent="0.2">
      <c r="A597" s="463" t="s">
        <v>88</v>
      </c>
      <c r="B597" s="482">
        <v>0</v>
      </c>
      <c r="C597" s="482">
        <v>0</v>
      </c>
      <c r="D597" s="482">
        <v>0</v>
      </c>
      <c r="E597" s="482">
        <v>0</v>
      </c>
      <c r="F597" s="482">
        <v>0</v>
      </c>
      <c r="G597" s="482">
        <v>0</v>
      </c>
      <c r="H597" s="482">
        <v>0</v>
      </c>
      <c r="I597" s="482" t="s">
        <v>20</v>
      </c>
      <c r="J597" s="479" t="s">
        <v>88</v>
      </c>
      <c r="K597" s="489">
        <v>0</v>
      </c>
      <c r="L597" s="482">
        <v>0</v>
      </c>
      <c r="M597" s="482">
        <v>0</v>
      </c>
      <c r="N597" s="482">
        <v>0</v>
      </c>
      <c r="O597" s="482">
        <v>0</v>
      </c>
      <c r="P597" s="482">
        <v>0</v>
      </c>
      <c r="Q597" s="482">
        <v>0</v>
      </c>
      <c r="R597" s="482">
        <v>0</v>
      </c>
      <c r="S597" s="482">
        <v>0</v>
      </c>
      <c r="T597" s="482">
        <v>0</v>
      </c>
      <c r="U597" s="482">
        <v>0</v>
      </c>
      <c r="V597" s="482">
        <v>0</v>
      </c>
      <c r="W597" s="482">
        <v>0</v>
      </c>
      <c r="X597" s="482">
        <v>0</v>
      </c>
      <c r="Y597" s="490" t="s">
        <v>418</v>
      </c>
      <c r="Z597" s="490" t="s">
        <v>418</v>
      </c>
      <c r="AA597" s="482">
        <v>0</v>
      </c>
      <c r="AB597" s="490">
        <v>0</v>
      </c>
      <c r="AC597" s="482">
        <v>0</v>
      </c>
      <c r="AD597" s="490">
        <v>0</v>
      </c>
      <c r="AE597" s="482">
        <v>0</v>
      </c>
      <c r="AF597" s="491">
        <v>0</v>
      </c>
    </row>
    <row r="598" spans="1:32" ht="15" customHeight="1" x14ac:dyDescent="0.2">
      <c r="A598" s="463" t="s">
        <v>50</v>
      </c>
      <c r="B598" s="482">
        <v>4</v>
      </c>
      <c r="C598" s="482">
        <v>0</v>
      </c>
      <c r="D598" s="482">
        <v>4</v>
      </c>
      <c r="E598" s="482">
        <v>0</v>
      </c>
      <c r="F598" s="482">
        <v>0</v>
      </c>
      <c r="G598" s="482">
        <v>0</v>
      </c>
      <c r="H598" s="482">
        <v>0</v>
      </c>
      <c r="I598" s="482" t="s">
        <v>20</v>
      </c>
      <c r="J598" s="479" t="s">
        <v>50</v>
      </c>
      <c r="K598" s="489">
        <v>0</v>
      </c>
      <c r="L598" s="482">
        <v>2</v>
      </c>
      <c r="M598" s="482">
        <v>2</v>
      </c>
      <c r="N598" s="482">
        <v>0</v>
      </c>
      <c r="O598" s="482">
        <v>0</v>
      </c>
      <c r="P598" s="482">
        <v>0</v>
      </c>
      <c r="Q598" s="482">
        <v>0</v>
      </c>
      <c r="R598" s="482">
        <v>0</v>
      </c>
      <c r="S598" s="482">
        <v>0</v>
      </c>
      <c r="T598" s="482">
        <v>0</v>
      </c>
      <c r="U598" s="482">
        <v>0</v>
      </c>
      <c r="V598" s="482">
        <v>0</v>
      </c>
      <c r="W598" s="482">
        <v>0</v>
      </c>
      <c r="X598" s="482">
        <v>0</v>
      </c>
      <c r="Y598" s="490">
        <v>14.9</v>
      </c>
      <c r="Z598" s="490" t="s">
        <v>418</v>
      </c>
      <c r="AA598" s="482">
        <v>0</v>
      </c>
      <c r="AB598" s="490">
        <v>0</v>
      </c>
      <c r="AC598" s="482">
        <v>0</v>
      </c>
      <c r="AD598" s="490">
        <v>0</v>
      </c>
      <c r="AE598" s="482">
        <v>0</v>
      </c>
      <c r="AF598" s="491">
        <v>0</v>
      </c>
    </row>
    <row r="599" spans="1:32" ht="15" customHeight="1" x14ac:dyDescent="0.2">
      <c r="A599" s="463" t="s">
        <v>89</v>
      </c>
      <c r="B599" s="482">
        <v>2</v>
      </c>
      <c r="C599" s="482">
        <v>0</v>
      </c>
      <c r="D599" s="482">
        <v>2</v>
      </c>
      <c r="E599" s="482">
        <v>0</v>
      </c>
      <c r="F599" s="482">
        <v>0</v>
      </c>
      <c r="G599" s="482">
        <v>0</v>
      </c>
      <c r="H599" s="482">
        <v>0</v>
      </c>
      <c r="I599" s="482" t="s">
        <v>20</v>
      </c>
      <c r="J599" s="479" t="s">
        <v>89</v>
      </c>
      <c r="K599" s="489">
        <v>0</v>
      </c>
      <c r="L599" s="482">
        <v>1</v>
      </c>
      <c r="M599" s="482">
        <v>1</v>
      </c>
      <c r="N599" s="482">
        <v>0</v>
      </c>
      <c r="O599" s="482">
        <v>0</v>
      </c>
      <c r="P599" s="482">
        <v>0</v>
      </c>
      <c r="Q599" s="482">
        <v>0</v>
      </c>
      <c r="R599" s="482">
        <v>0</v>
      </c>
      <c r="S599" s="482">
        <v>0</v>
      </c>
      <c r="T599" s="482">
        <v>0</v>
      </c>
      <c r="U599" s="482">
        <v>0</v>
      </c>
      <c r="V599" s="482">
        <v>0</v>
      </c>
      <c r="W599" s="482">
        <v>0</v>
      </c>
      <c r="X599" s="482">
        <v>0</v>
      </c>
      <c r="Y599" s="490">
        <v>15.2</v>
      </c>
      <c r="Z599" s="490" t="s">
        <v>418</v>
      </c>
      <c r="AA599" s="482">
        <v>0</v>
      </c>
      <c r="AB599" s="490">
        <v>0</v>
      </c>
      <c r="AC599" s="482">
        <v>0</v>
      </c>
      <c r="AD599" s="490">
        <v>0</v>
      </c>
      <c r="AE599" s="482">
        <v>0</v>
      </c>
      <c r="AF599" s="491">
        <v>0</v>
      </c>
    </row>
    <row r="600" spans="1:32" ht="15" customHeight="1" x14ac:dyDescent="0.2">
      <c r="A600" s="463" t="s">
        <v>90</v>
      </c>
      <c r="B600" s="482">
        <v>1</v>
      </c>
      <c r="C600" s="482">
        <v>0</v>
      </c>
      <c r="D600" s="482">
        <v>1</v>
      </c>
      <c r="E600" s="482">
        <v>0</v>
      </c>
      <c r="F600" s="482">
        <v>0</v>
      </c>
      <c r="G600" s="482">
        <v>0</v>
      </c>
      <c r="H600" s="482">
        <v>0</v>
      </c>
      <c r="I600" s="482" t="s">
        <v>20</v>
      </c>
      <c r="J600" s="479" t="s">
        <v>90</v>
      </c>
      <c r="K600" s="489">
        <v>0</v>
      </c>
      <c r="L600" s="482">
        <v>1</v>
      </c>
      <c r="M600" s="482">
        <v>0</v>
      </c>
      <c r="N600" s="482">
        <v>0</v>
      </c>
      <c r="O600" s="482">
        <v>0</v>
      </c>
      <c r="P600" s="482">
        <v>0</v>
      </c>
      <c r="Q600" s="482">
        <v>0</v>
      </c>
      <c r="R600" s="482">
        <v>0</v>
      </c>
      <c r="S600" s="482">
        <v>0</v>
      </c>
      <c r="T600" s="482">
        <v>0</v>
      </c>
      <c r="U600" s="482">
        <v>0</v>
      </c>
      <c r="V600" s="482">
        <v>0</v>
      </c>
      <c r="W600" s="482">
        <v>0</v>
      </c>
      <c r="X600" s="482">
        <v>0</v>
      </c>
      <c r="Y600" s="490">
        <v>14.3</v>
      </c>
      <c r="Z600" s="490" t="s">
        <v>418</v>
      </c>
      <c r="AA600" s="482">
        <v>0</v>
      </c>
      <c r="AB600" s="490">
        <v>0</v>
      </c>
      <c r="AC600" s="482">
        <v>0</v>
      </c>
      <c r="AD600" s="490">
        <v>0</v>
      </c>
      <c r="AE600" s="482">
        <v>0</v>
      </c>
      <c r="AF600" s="491">
        <v>0</v>
      </c>
    </row>
    <row r="601" spans="1:32" ht="15" customHeight="1" x14ac:dyDescent="0.2">
      <c r="A601" s="463" t="s">
        <v>91</v>
      </c>
      <c r="B601" s="482">
        <v>1</v>
      </c>
      <c r="C601" s="482">
        <v>0</v>
      </c>
      <c r="D601" s="482">
        <v>0</v>
      </c>
      <c r="E601" s="482">
        <v>1</v>
      </c>
      <c r="F601" s="482">
        <v>0</v>
      </c>
      <c r="G601" s="482">
        <v>0</v>
      </c>
      <c r="H601" s="482">
        <v>0</v>
      </c>
      <c r="I601" s="482" t="s">
        <v>20</v>
      </c>
      <c r="J601" s="479" t="s">
        <v>91</v>
      </c>
      <c r="K601" s="489">
        <v>0</v>
      </c>
      <c r="L601" s="482">
        <v>1</v>
      </c>
      <c r="M601" s="482">
        <v>0</v>
      </c>
      <c r="N601" s="482">
        <v>0</v>
      </c>
      <c r="O601" s="482">
        <v>0</v>
      </c>
      <c r="P601" s="482">
        <v>0</v>
      </c>
      <c r="Q601" s="482">
        <v>0</v>
      </c>
      <c r="R601" s="482">
        <v>0</v>
      </c>
      <c r="S601" s="482">
        <v>0</v>
      </c>
      <c r="T601" s="482">
        <v>0</v>
      </c>
      <c r="U601" s="482">
        <v>0</v>
      </c>
      <c r="V601" s="482">
        <v>0</v>
      </c>
      <c r="W601" s="482">
        <v>0</v>
      </c>
      <c r="X601" s="482">
        <v>0</v>
      </c>
      <c r="Y601" s="490">
        <v>14</v>
      </c>
      <c r="Z601" s="490" t="s">
        <v>418</v>
      </c>
      <c r="AA601" s="482">
        <v>0</v>
      </c>
      <c r="AB601" s="490">
        <v>0</v>
      </c>
      <c r="AC601" s="482">
        <v>0</v>
      </c>
      <c r="AD601" s="490">
        <v>0</v>
      </c>
      <c r="AE601" s="482">
        <v>0</v>
      </c>
      <c r="AF601" s="491">
        <v>0</v>
      </c>
    </row>
    <row r="602" spans="1:32" ht="15" customHeight="1" x14ac:dyDescent="0.2">
      <c r="A602" s="463" t="s">
        <v>52</v>
      </c>
      <c r="B602" s="482">
        <v>1</v>
      </c>
      <c r="C602" s="482">
        <v>0</v>
      </c>
      <c r="D602" s="482">
        <v>1</v>
      </c>
      <c r="E602" s="482">
        <v>0</v>
      </c>
      <c r="F602" s="482">
        <v>0</v>
      </c>
      <c r="G602" s="482">
        <v>0</v>
      </c>
      <c r="H602" s="482">
        <v>0</v>
      </c>
      <c r="I602" s="482" t="s">
        <v>20</v>
      </c>
      <c r="J602" s="479" t="s">
        <v>52</v>
      </c>
      <c r="K602" s="489">
        <v>0</v>
      </c>
      <c r="L602" s="482">
        <v>0</v>
      </c>
      <c r="M602" s="482">
        <v>0</v>
      </c>
      <c r="N602" s="482">
        <v>0</v>
      </c>
      <c r="O602" s="482">
        <v>1</v>
      </c>
      <c r="P602" s="482">
        <v>0</v>
      </c>
      <c r="Q602" s="482">
        <v>0</v>
      </c>
      <c r="R602" s="482">
        <v>0</v>
      </c>
      <c r="S602" s="482">
        <v>0</v>
      </c>
      <c r="T602" s="482">
        <v>0</v>
      </c>
      <c r="U602" s="482">
        <v>0</v>
      </c>
      <c r="V602" s="482">
        <v>0</v>
      </c>
      <c r="W602" s="482">
        <v>0</v>
      </c>
      <c r="X602" s="482">
        <v>0</v>
      </c>
      <c r="Y602" s="490">
        <v>26.2</v>
      </c>
      <c r="Z602" s="490" t="s">
        <v>418</v>
      </c>
      <c r="AA602" s="482">
        <v>0</v>
      </c>
      <c r="AB602" s="490">
        <v>0</v>
      </c>
      <c r="AC602" s="482">
        <v>0</v>
      </c>
      <c r="AD602" s="490">
        <v>0</v>
      </c>
      <c r="AE602" s="482">
        <v>0</v>
      </c>
      <c r="AF602" s="491">
        <v>0</v>
      </c>
    </row>
    <row r="603" spans="1:32" ht="15" customHeight="1" x14ac:dyDescent="0.2">
      <c r="A603" s="463" t="s">
        <v>92</v>
      </c>
      <c r="B603" s="482">
        <v>1</v>
      </c>
      <c r="C603" s="482">
        <v>0</v>
      </c>
      <c r="D603" s="482">
        <v>1</v>
      </c>
      <c r="E603" s="482">
        <v>0</v>
      </c>
      <c r="F603" s="482">
        <v>0</v>
      </c>
      <c r="G603" s="482">
        <v>0</v>
      </c>
      <c r="H603" s="482">
        <v>0</v>
      </c>
      <c r="I603" s="482" t="s">
        <v>20</v>
      </c>
      <c r="J603" s="479" t="s">
        <v>92</v>
      </c>
      <c r="K603" s="489">
        <v>0</v>
      </c>
      <c r="L603" s="482">
        <v>1</v>
      </c>
      <c r="M603" s="482">
        <v>0</v>
      </c>
      <c r="N603" s="482">
        <v>0</v>
      </c>
      <c r="O603" s="482">
        <v>0</v>
      </c>
      <c r="P603" s="482">
        <v>0</v>
      </c>
      <c r="Q603" s="482">
        <v>0</v>
      </c>
      <c r="R603" s="482">
        <v>0</v>
      </c>
      <c r="S603" s="482">
        <v>0</v>
      </c>
      <c r="T603" s="482">
        <v>0</v>
      </c>
      <c r="U603" s="482">
        <v>0</v>
      </c>
      <c r="V603" s="482">
        <v>0</v>
      </c>
      <c r="W603" s="482">
        <v>0</v>
      </c>
      <c r="X603" s="482">
        <v>0</v>
      </c>
      <c r="Y603" s="490">
        <v>11.5</v>
      </c>
      <c r="Z603" s="490" t="s">
        <v>418</v>
      </c>
      <c r="AA603" s="482">
        <v>0</v>
      </c>
      <c r="AB603" s="490">
        <v>0</v>
      </c>
      <c r="AC603" s="482">
        <v>0</v>
      </c>
      <c r="AD603" s="490">
        <v>0</v>
      </c>
      <c r="AE603" s="482">
        <v>0</v>
      </c>
      <c r="AF603" s="491">
        <v>0</v>
      </c>
    </row>
    <row r="604" spans="1:32" ht="15" customHeight="1" x14ac:dyDescent="0.2">
      <c r="A604" s="463" t="s">
        <v>93</v>
      </c>
      <c r="B604" s="482">
        <v>1</v>
      </c>
      <c r="C604" s="482">
        <v>0</v>
      </c>
      <c r="D604" s="482">
        <v>1</v>
      </c>
      <c r="E604" s="482">
        <v>0</v>
      </c>
      <c r="F604" s="482">
        <v>0</v>
      </c>
      <c r="G604" s="482">
        <v>0</v>
      </c>
      <c r="H604" s="482">
        <v>0</v>
      </c>
      <c r="I604" s="482" t="s">
        <v>20</v>
      </c>
      <c r="J604" s="479" t="s">
        <v>93</v>
      </c>
      <c r="K604" s="489">
        <v>0</v>
      </c>
      <c r="L604" s="482">
        <v>0</v>
      </c>
      <c r="M604" s="482">
        <v>1</v>
      </c>
      <c r="N604" s="482">
        <v>0</v>
      </c>
      <c r="O604" s="482">
        <v>0</v>
      </c>
      <c r="P604" s="482">
        <v>0</v>
      </c>
      <c r="Q604" s="482">
        <v>0</v>
      </c>
      <c r="R604" s="482">
        <v>0</v>
      </c>
      <c r="S604" s="482">
        <v>0</v>
      </c>
      <c r="T604" s="482">
        <v>0</v>
      </c>
      <c r="U604" s="482">
        <v>0</v>
      </c>
      <c r="V604" s="482">
        <v>0</v>
      </c>
      <c r="W604" s="482">
        <v>0</v>
      </c>
      <c r="X604" s="482">
        <v>0</v>
      </c>
      <c r="Y604" s="490">
        <v>17.899999999999999</v>
      </c>
      <c r="Z604" s="490" t="s">
        <v>418</v>
      </c>
      <c r="AA604" s="482">
        <v>0</v>
      </c>
      <c r="AB604" s="490">
        <v>0</v>
      </c>
      <c r="AC604" s="482">
        <v>0</v>
      </c>
      <c r="AD604" s="490">
        <v>0</v>
      </c>
      <c r="AE604" s="482">
        <v>0</v>
      </c>
      <c r="AF604" s="491">
        <v>0</v>
      </c>
    </row>
    <row r="605" spans="1:32" ht="15" customHeight="1" x14ac:dyDescent="0.2">
      <c r="A605" s="463" t="s">
        <v>94</v>
      </c>
      <c r="B605" s="482">
        <v>2</v>
      </c>
      <c r="C605" s="482">
        <v>0</v>
      </c>
      <c r="D605" s="482">
        <v>2</v>
      </c>
      <c r="E605" s="482">
        <v>0</v>
      </c>
      <c r="F605" s="482">
        <v>0</v>
      </c>
      <c r="G605" s="482">
        <v>0</v>
      </c>
      <c r="H605" s="482">
        <v>0</v>
      </c>
      <c r="I605" s="482" t="s">
        <v>20</v>
      </c>
      <c r="J605" s="479" t="s">
        <v>94</v>
      </c>
      <c r="K605" s="489">
        <v>0</v>
      </c>
      <c r="L605" s="482">
        <v>2</v>
      </c>
      <c r="M605" s="482">
        <v>0</v>
      </c>
      <c r="N605" s="482">
        <v>0</v>
      </c>
      <c r="O605" s="482">
        <v>0</v>
      </c>
      <c r="P605" s="482">
        <v>0</v>
      </c>
      <c r="Q605" s="482">
        <v>0</v>
      </c>
      <c r="R605" s="482">
        <v>0</v>
      </c>
      <c r="S605" s="482">
        <v>0</v>
      </c>
      <c r="T605" s="482">
        <v>0</v>
      </c>
      <c r="U605" s="482">
        <v>0</v>
      </c>
      <c r="V605" s="482">
        <v>0</v>
      </c>
      <c r="W605" s="482">
        <v>0</v>
      </c>
      <c r="X605" s="482">
        <v>0</v>
      </c>
      <c r="Y605" s="490">
        <v>12.4</v>
      </c>
      <c r="Z605" s="490" t="s">
        <v>418</v>
      </c>
      <c r="AA605" s="482">
        <v>0</v>
      </c>
      <c r="AB605" s="490">
        <v>0</v>
      </c>
      <c r="AC605" s="482">
        <v>0</v>
      </c>
      <c r="AD605" s="490">
        <v>0</v>
      </c>
      <c r="AE605" s="482">
        <v>0</v>
      </c>
      <c r="AF605" s="491">
        <v>0</v>
      </c>
    </row>
    <row r="606" spans="1:32" ht="15" customHeight="1" x14ac:dyDescent="0.2">
      <c r="A606" s="463" t="s">
        <v>54</v>
      </c>
      <c r="B606" s="482">
        <v>0</v>
      </c>
      <c r="C606" s="482">
        <v>0</v>
      </c>
      <c r="D606" s="482">
        <v>0</v>
      </c>
      <c r="E606" s="482">
        <v>0</v>
      </c>
      <c r="F606" s="482">
        <v>0</v>
      </c>
      <c r="G606" s="482">
        <v>0</v>
      </c>
      <c r="H606" s="482">
        <v>0</v>
      </c>
      <c r="I606" s="482" t="s">
        <v>20</v>
      </c>
      <c r="J606" s="479" t="s">
        <v>54</v>
      </c>
      <c r="K606" s="489">
        <v>0</v>
      </c>
      <c r="L606" s="482">
        <v>0</v>
      </c>
      <c r="M606" s="482">
        <v>0</v>
      </c>
      <c r="N606" s="482">
        <v>0</v>
      </c>
      <c r="O606" s="482">
        <v>0</v>
      </c>
      <c r="P606" s="482">
        <v>0</v>
      </c>
      <c r="Q606" s="482">
        <v>0</v>
      </c>
      <c r="R606" s="482">
        <v>0</v>
      </c>
      <c r="S606" s="482">
        <v>0</v>
      </c>
      <c r="T606" s="482">
        <v>0</v>
      </c>
      <c r="U606" s="482">
        <v>0</v>
      </c>
      <c r="V606" s="482">
        <v>0</v>
      </c>
      <c r="W606" s="482">
        <v>0</v>
      </c>
      <c r="X606" s="482">
        <v>0</v>
      </c>
      <c r="Y606" s="490" t="s">
        <v>418</v>
      </c>
      <c r="Z606" s="490" t="s">
        <v>418</v>
      </c>
      <c r="AA606" s="482">
        <v>0</v>
      </c>
      <c r="AB606" s="490">
        <v>0</v>
      </c>
      <c r="AC606" s="482">
        <v>0</v>
      </c>
      <c r="AD606" s="490">
        <v>0</v>
      </c>
      <c r="AE606" s="482">
        <v>0</v>
      </c>
      <c r="AF606" s="491">
        <v>0</v>
      </c>
    </row>
    <row r="607" spans="1:32" ht="15" customHeight="1" x14ac:dyDescent="0.2">
      <c r="A607" s="463" t="s">
        <v>95</v>
      </c>
      <c r="B607" s="482">
        <v>2</v>
      </c>
      <c r="C607" s="482">
        <v>0</v>
      </c>
      <c r="D607" s="482">
        <v>1</v>
      </c>
      <c r="E607" s="482">
        <v>0</v>
      </c>
      <c r="F607" s="482">
        <v>1</v>
      </c>
      <c r="G607" s="482">
        <v>0</v>
      </c>
      <c r="H607" s="482">
        <v>0</v>
      </c>
      <c r="I607" s="482" t="s">
        <v>20</v>
      </c>
      <c r="J607" s="479" t="s">
        <v>95</v>
      </c>
      <c r="K607" s="489">
        <v>0</v>
      </c>
      <c r="L607" s="482">
        <v>0</v>
      </c>
      <c r="M607" s="482">
        <v>2</v>
      </c>
      <c r="N607" s="482">
        <v>0</v>
      </c>
      <c r="O607" s="482">
        <v>0</v>
      </c>
      <c r="P607" s="482">
        <v>0</v>
      </c>
      <c r="Q607" s="482">
        <v>0</v>
      </c>
      <c r="R607" s="482">
        <v>0</v>
      </c>
      <c r="S607" s="482">
        <v>0</v>
      </c>
      <c r="T607" s="482">
        <v>0</v>
      </c>
      <c r="U607" s="482">
        <v>0</v>
      </c>
      <c r="V607" s="482">
        <v>0</v>
      </c>
      <c r="W607" s="482">
        <v>0</v>
      </c>
      <c r="X607" s="482">
        <v>0</v>
      </c>
      <c r="Y607" s="490">
        <v>18.2</v>
      </c>
      <c r="Z607" s="490" t="s">
        <v>418</v>
      </c>
      <c r="AA607" s="482">
        <v>0</v>
      </c>
      <c r="AB607" s="490">
        <v>0</v>
      </c>
      <c r="AC607" s="482">
        <v>0</v>
      </c>
      <c r="AD607" s="490">
        <v>0</v>
      </c>
      <c r="AE607" s="482">
        <v>0</v>
      </c>
      <c r="AF607" s="491">
        <v>0</v>
      </c>
    </row>
    <row r="608" spans="1:32" ht="15" customHeight="1" x14ac:dyDescent="0.2">
      <c r="A608" s="463" t="s">
        <v>96</v>
      </c>
      <c r="B608" s="482">
        <v>1</v>
      </c>
      <c r="C608" s="482">
        <v>1</v>
      </c>
      <c r="D608" s="482">
        <v>0</v>
      </c>
      <c r="E608" s="482">
        <v>0</v>
      </c>
      <c r="F608" s="482">
        <v>0</v>
      </c>
      <c r="G608" s="482">
        <v>0</v>
      </c>
      <c r="H608" s="482">
        <v>0</v>
      </c>
      <c r="I608" s="482" t="s">
        <v>20</v>
      </c>
      <c r="J608" s="479" t="s">
        <v>96</v>
      </c>
      <c r="K608" s="489">
        <v>0</v>
      </c>
      <c r="L608" s="482">
        <v>0</v>
      </c>
      <c r="M608" s="482">
        <v>1</v>
      </c>
      <c r="N608" s="482">
        <v>0</v>
      </c>
      <c r="O608" s="482">
        <v>0</v>
      </c>
      <c r="P608" s="482">
        <v>0</v>
      </c>
      <c r="Q608" s="482">
        <v>0</v>
      </c>
      <c r="R608" s="482">
        <v>0</v>
      </c>
      <c r="S608" s="482">
        <v>0</v>
      </c>
      <c r="T608" s="482">
        <v>0</v>
      </c>
      <c r="U608" s="482">
        <v>0</v>
      </c>
      <c r="V608" s="482">
        <v>0</v>
      </c>
      <c r="W608" s="482">
        <v>0</v>
      </c>
      <c r="X608" s="482">
        <v>0</v>
      </c>
      <c r="Y608" s="490">
        <v>17.2</v>
      </c>
      <c r="Z608" s="490" t="s">
        <v>418</v>
      </c>
      <c r="AA608" s="482">
        <v>0</v>
      </c>
      <c r="AB608" s="490">
        <v>0</v>
      </c>
      <c r="AC608" s="482">
        <v>0</v>
      </c>
      <c r="AD608" s="490">
        <v>0</v>
      </c>
      <c r="AE608" s="482">
        <v>0</v>
      </c>
      <c r="AF608" s="491">
        <v>0</v>
      </c>
    </row>
    <row r="609" spans="1:32" ht="15" customHeight="1" x14ac:dyDescent="0.2">
      <c r="A609" s="463" t="s">
        <v>97</v>
      </c>
      <c r="B609" s="482">
        <v>1</v>
      </c>
      <c r="C609" s="482">
        <v>0</v>
      </c>
      <c r="D609" s="482">
        <v>0</v>
      </c>
      <c r="E609" s="482">
        <v>1</v>
      </c>
      <c r="F609" s="482">
        <v>0</v>
      </c>
      <c r="G609" s="482">
        <v>0</v>
      </c>
      <c r="H609" s="482">
        <v>0</v>
      </c>
      <c r="I609" s="482" t="s">
        <v>20</v>
      </c>
      <c r="J609" s="479" t="s">
        <v>97</v>
      </c>
      <c r="K609" s="489">
        <v>0</v>
      </c>
      <c r="L609" s="482">
        <v>1</v>
      </c>
      <c r="M609" s="482">
        <v>0</v>
      </c>
      <c r="N609" s="482">
        <v>0</v>
      </c>
      <c r="O609" s="482">
        <v>0</v>
      </c>
      <c r="P609" s="482">
        <v>0</v>
      </c>
      <c r="Q609" s="482">
        <v>0</v>
      </c>
      <c r="R609" s="482">
        <v>0</v>
      </c>
      <c r="S609" s="482">
        <v>0</v>
      </c>
      <c r="T609" s="482">
        <v>0</v>
      </c>
      <c r="U609" s="482">
        <v>0</v>
      </c>
      <c r="V609" s="482">
        <v>0</v>
      </c>
      <c r="W609" s="482">
        <v>0</v>
      </c>
      <c r="X609" s="482">
        <v>0</v>
      </c>
      <c r="Y609" s="490">
        <v>13.2</v>
      </c>
      <c r="Z609" s="490" t="s">
        <v>418</v>
      </c>
      <c r="AA609" s="482">
        <v>0</v>
      </c>
      <c r="AB609" s="490">
        <v>0</v>
      </c>
      <c r="AC609" s="482">
        <v>0</v>
      </c>
      <c r="AD609" s="490">
        <v>0</v>
      </c>
      <c r="AE609" s="482">
        <v>0</v>
      </c>
      <c r="AF609" s="491">
        <v>0</v>
      </c>
    </row>
    <row r="610" spans="1:32" ht="15" customHeight="1" x14ac:dyDescent="0.2">
      <c r="A610" s="463" t="s">
        <v>56</v>
      </c>
      <c r="B610" s="482">
        <v>1</v>
      </c>
      <c r="C610" s="482">
        <v>0</v>
      </c>
      <c r="D610" s="482">
        <v>1</v>
      </c>
      <c r="E610" s="482">
        <v>0</v>
      </c>
      <c r="F610" s="482">
        <v>0</v>
      </c>
      <c r="G610" s="482">
        <v>0</v>
      </c>
      <c r="H610" s="482">
        <v>0</v>
      </c>
      <c r="I610" s="482" t="s">
        <v>20</v>
      </c>
      <c r="J610" s="479" t="s">
        <v>56</v>
      </c>
      <c r="K610" s="489">
        <v>0</v>
      </c>
      <c r="L610" s="482">
        <v>0</v>
      </c>
      <c r="M610" s="482">
        <v>1</v>
      </c>
      <c r="N610" s="482">
        <v>0</v>
      </c>
      <c r="O610" s="482">
        <v>0</v>
      </c>
      <c r="P610" s="482">
        <v>0</v>
      </c>
      <c r="Q610" s="482">
        <v>0</v>
      </c>
      <c r="R610" s="482">
        <v>0</v>
      </c>
      <c r="S610" s="482">
        <v>0</v>
      </c>
      <c r="T610" s="482">
        <v>0</v>
      </c>
      <c r="U610" s="482">
        <v>0</v>
      </c>
      <c r="V610" s="482">
        <v>0</v>
      </c>
      <c r="W610" s="482">
        <v>0</v>
      </c>
      <c r="X610" s="482">
        <v>0</v>
      </c>
      <c r="Y610" s="490">
        <v>19.7</v>
      </c>
      <c r="Z610" s="490" t="s">
        <v>418</v>
      </c>
      <c r="AA610" s="482">
        <v>0</v>
      </c>
      <c r="AB610" s="490">
        <v>0</v>
      </c>
      <c r="AC610" s="482">
        <v>0</v>
      </c>
      <c r="AD610" s="490">
        <v>0</v>
      </c>
      <c r="AE610" s="482">
        <v>0</v>
      </c>
      <c r="AF610" s="491">
        <v>0</v>
      </c>
    </row>
    <row r="611" spans="1:32" ht="15" customHeight="1" x14ac:dyDescent="0.2">
      <c r="A611" s="463" t="s">
        <v>98</v>
      </c>
      <c r="B611" s="482">
        <v>0</v>
      </c>
      <c r="C611" s="482">
        <v>0</v>
      </c>
      <c r="D611" s="482">
        <v>0</v>
      </c>
      <c r="E611" s="482">
        <v>0</v>
      </c>
      <c r="F611" s="482">
        <v>0</v>
      </c>
      <c r="G611" s="482">
        <v>0</v>
      </c>
      <c r="H611" s="482">
        <v>0</v>
      </c>
      <c r="I611" s="482" t="s">
        <v>20</v>
      </c>
      <c r="J611" s="479" t="s">
        <v>98</v>
      </c>
      <c r="K611" s="489">
        <v>0</v>
      </c>
      <c r="L611" s="482">
        <v>0</v>
      </c>
      <c r="M611" s="482">
        <v>0</v>
      </c>
      <c r="N611" s="482">
        <v>0</v>
      </c>
      <c r="O611" s="482">
        <v>0</v>
      </c>
      <c r="P611" s="482">
        <v>0</v>
      </c>
      <c r="Q611" s="482">
        <v>0</v>
      </c>
      <c r="R611" s="482">
        <v>0</v>
      </c>
      <c r="S611" s="482">
        <v>0</v>
      </c>
      <c r="T611" s="482">
        <v>0</v>
      </c>
      <c r="U611" s="482">
        <v>0</v>
      </c>
      <c r="V611" s="482">
        <v>0</v>
      </c>
      <c r="W611" s="482">
        <v>0</v>
      </c>
      <c r="X611" s="482">
        <v>0</v>
      </c>
      <c r="Y611" s="490" t="s">
        <v>418</v>
      </c>
      <c r="Z611" s="490" t="s">
        <v>418</v>
      </c>
      <c r="AA611" s="482">
        <v>0</v>
      </c>
      <c r="AB611" s="490">
        <v>0</v>
      </c>
      <c r="AC611" s="482">
        <v>0</v>
      </c>
      <c r="AD611" s="490">
        <v>0</v>
      </c>
      <c r="AE611" s="482">
        <v>0</v>
      </c>
      <c r="AF611" s="491">
        <v>0</v>
      </c>
    </row>
    <row r="612" spans="1:32" ht="15" customHeight="1" x14ac:dyDescent="0.2">
      <c r="A612" s="463" t="s">
        <v>99</v>
      </c>
      <c r="B612" s="482">
        <v>0</v>
      </c>
      <c r="C612" s="482">
        <v>0</v>
      </c>
      <c r="D612" s="482">
        <v>0</v>
      </c>
      <c r="E612" s="482">
        <v>0</v>
      </c>
      <c r="F612" s="482">
        <v>0</v>
      </c>
      <c r="G612" s="482">
        <v>0</v>
      </c>
      <c r="H612" s="482">
        <v>0</v>
      </c>
      <c r="I612" s="482" t="s">
        <v>20</v>
      </c>
      <c r="J612" s="479" t="s">
        <v>99</v>
      </c>
      <c r="K612" s="489">
        <v>0</v>
      </c>
      <c r="L612" s="482">
        <v>0</v>
      </c>
      <c r="M612" s="482">
        <v>0</v>
      </c>
      <c r="N612" s="482">
        <v>0</v>
      </c>
      <c r="O612" s="482">
        <v>0</v>
      </c>
      <c r="P612" s="482">
        <v>0</v>
      </c>
      <c r="Q612" s="482">
        <v>0</v>
      </c>
      <c r="R612" s="482">
        <v>0</v>
      </c>
      <c r="S612" s="482">
        <v>0</v>
      </c>
      <c r="T612" s="482">
        <v>0</v>
      </c>
      <c r="U612" s="482">
        <v>0</v>
      </c>
      <c r="V612" s="482">
        <v>0</v>
      </c>
      <c r="W612" s="482">
        <v>0</v>
      </c>
      <c r="X612" s="482">
        <v>0</v>
      </c>
      <c r="Y612" s="490" t="s">
        <v>418</v>
      </c>
      <c r="Z612" s="490" t="s">
        <v>418</v>
      </c>
      <c r="AA612" s="482">
        <v>0</v>
      </c>
      <c r="AB612" s="490">
        <v>0</v>
      </c>
      <c r="AC612" s="482">
        <v>0</v>
      </c>
      <c r="AD612" s="490">
        <v>0</v>
      </c>
      <c r="AE612" s="482">
        <v>0</v>
      </c>
      <c r="AF612" s="491">
        <v>0</v>
      </c>
    </row>
    <row r="613" spans="1:32" ht="15" customHeight="1" x14ac:dyDescent="0.2">
      <c r="A613" s="463" t="s">
        <v>100</v>
      </c>
      <c r="B613" s="482">
        <v>0</v>
      </c>
      <c r="C613" s="482">
        <v>0</v>
      </c>
      <c r="D613" s="482">
        <v>0</v>
      </c>
      <c r="E613" s="482">
        <v>0</v>
      </c>
      <c r="F613" s="482">
        <v>0</v>
      </c>
      <c r="G613" s="482">
        <v>0</v>
      </c>
      <c r="H613" s="482">
        <v>0</v>
      </c>
      <c r="I613" s="482" t="s">
        <v>20</v>
      </c>
      <c r="J613" s="479" t="s">
        <v>100</v>
      </c>
      <c r="K613" s="489">
        <v>0</v>
      </c>
      <c r="L613" s="482">
        <v>0</v>
      </c>
      <c r="M613" s="482">
        <v>0</v>
      </c>
      <c r="N613" s="482">
        <v>0</v>
      </c>
      <c r="O613" s="482">
        <v>0</v>
      </c>
      <c r="P613" s="482">
        <v>0</v>
      </c>
      <c r="Q613" s="482">
        <v>0</v>
      </c>
      <c r="R613" s="482">
        <v>0</v>
      </c>
      <c r="S613" s="482">
        <v>0</v>
      </c>
      <c r="T613" s="482">
        <v>0</v>
      </c>
      <c r="U613" s="482">
        <v>0</v>
      </c>
      <c r="V613" s="482">
        <v>0</v>
      </c>
      <c r="W613" s="482">
        <v>0</v>
      </c>
      <c r="X613" s="482">
        <v>0</v>
      </c>
      <c r="Y613" s="490" t="s">
        <v>418</v>
      </c>
      <c r="Z613" s="490" t="s">
        <v>418</v>
      </c>
      <c r="AA613" s="482">
        <v>0</v>
      </c>
      <c r="AB613" s="490">
        <v>0</v>
      </c>
      <c r="AC613" s="482">
        <v>0</v>
      </c>
      <c r="AD613" s="490">
        <v>0</v>
      </c>
      <c r="AE613" s="482">
        <v>0</v>
      </c>
      <c r="AF613" s="491">
        <v>0</v>
      </c>
    </row>
    <row r="614" spans="1:32" ht="15" customHeight="1" x14ac:dyDescent="0.2">
      <c r="A614" s="463" t="s">
        <v>57</v>
      </c>
      <c r="B614" s="488">
        <v>0</v>
      </c>
      <c r="C614" s="488">
        <v>0</v>
      </c>
      <c r="D614" s="488">
        <v>0</v>
      </c>
      <c r="E614" s="488">
        <v>0</v>
      </c>
      <c r="F614" s="488">
        <v>0</v>
      </c>
      <c r="G614" s="488">
        <v>0</v>
      </c>
      <c r="H614" s="488">
        <v>0</v>
      </c>
      <c r="I614" s="488" t="s">
        <v>20</v>
      </c>
      <c r="J614" s="479" t="s">
        <v>57</v>
      </c>
      <c r="K614" s="498">
        <v>0</v>
      </c>
      <c r="L614" s="488">
        <v>0</v>
      </c>
      <c r="M614" s="488">
        <v>0</v>
      </c>
      <c r="N614" s="488">
        <v>0</v>
      </c>
      <c r="O614" s="488">
        <v>0</v>
      </c>
      <c r="P614" s="488">
        <v>0</v>
      </c>
      <c r="Q614" s="488">
        <v>0</v>
      </c>
      <c r="R614" s="488">
        <v>0</v>
      </c>
      <c r="S614" s="488">
        <v>0</v>
      </c>
      <c r="T614" s="488">
        <v>0</v>
      </c>
      <c r="U614" s="488">
        <v>0</v>
      </c>
      <c r="V614" s="488">
        <v>0</v>
      </c>
      <c r="W614" s="488">
        <v>0</v>
      </c>
      <c r="X614" s="488">
        <v>0</v>
      </c>
      <c r="Y614" s="499" t="s">
        <v>418</v>
      </c>
      <c r="Z614" s="499" t="s">
        <v>418</v>
      </c>
      <c r="AA614" s="488">
        <v>0</v>
      </c>
      <c r="AB614" s="499">
        <v>0</v>
      </c>
      <c r="AC614" s="488">
        <v>0</v>
      </c>
      <c r="AD614" s="499">
        <v>0</v>
      </c>
      <c r="AE614" s="488">
        <v>0</v>
      </c>
      <c r="AF614" s="500">
        <v>0</v>
      </c>
    </row>
    <row r="615" spans="1:32" ht="15" customHeight="1" x14ac:dyDescent="0.2">
      <c r="A615" s="463" t="s">
        <v>101</v>
      </c>
      <c r="B615" s="482">
        <v>3</v>
      </c>
      <c r="C615" s="482">
        <v>1</v>
      </c>
      <c r="D615" s="482">
        <v>1</v>
      </c>
      <c r="E615" s="482">
        <v>0</v>
      </c>
      <c r="F615" s="482">
        <v>1</v>
      </c>
      <c r="G615" s="482">
        <v>0</v>
      </c>
      <c r="H615" s="482">
        <v>0</v>
      </c>
      <c r="I615" s="482" t="s">
        <v>20</v>
      </c>
      <c r="J615" s="479" t="s">
        <v>101</v>
      </c>
      <c r="K615" s="489">
        <v>0</v>
      </c>
      <c r="L615" s="482">
        <v>0</v>
      </c>
      <c r="M615" s="482">
        <v>1</v>
      </c>
      <c r="N615" s="482">
        <v>1</v>
      </c>
      <c r="O615" s="482">
        <v>1</v>
      </c>
      <c r="P615" s="482">
        <v>0</v>
      </c>
      <c r="Q615" s="482">
        <v>0</v>
      </c>
      <c r="R615" s="482">
        <v>0</v>
      </c>
      <c r="S615" s="482">
        <v>0</v>
      </c>
      <c r="T615" s="482">
        <v>0</v>
      </c>
      <c r="U615" s="482">
        <v>0</v>
      </c>
      <c r="V615" s="482">
        <v>0</v>
      </c>
      <c r="W615" s="482">
        <v>0</v>
      </c>
      <c r="X615" s="482">
        <v>0</v>
      </c>
      <c r="Y615" s="490">
        <v>20.8</v>
      </c>
      <c r="Z615" s="490" t="s">
        <v>418</v>
      </c>
      <c r="AA615" s="482">
        <v>0</v>
      </c>
      <c r="AB615" s="490">
        <v>0</v>
      </c>
      <c r="AC615" s="482">
        <v>0</v>
      </c>
      <c r="AD615" s="490">
        <v>0</v>
      </c>
      <c r="AE615" s="482">
        <v>0</v>
      </c>
      <c r="AF615" s="491">
        <v>0</v>
      </c>
    </row>
    <row r="616" spans="1:32" ht="15" customHeight="1" x14ac:dyDescent="0.2">
      <c r="A616" s="463" t="s">
        <v>102</v>
      </c>
      <c r="B616" s="482">
        <v>2</v>
      </c>
      <c r="C616" s="482">
        <v>0</v>
      </c>
      <c r="D616" s="482">
        <v>1</v>
      </c>
      <c r="E616" s="482">
        <v>1</v>
      </c>
      <c r="F616" s="482">
        <v>0</v>
      </c>
      <c r="G616" s="482">
        <v>0</v>
      </c>
      <c r="H616" s="482">
        <v>0</v>
      </c>
      <c r="I616" s="482" t="s">
        <v>20</v>
      </c>
      <c r="J616" s="479" t="s">
        <v>102</v>
      </c>
      <c r="K616" s="489">
        <v>0</v>
      </c>
      <c r="L616" s="482">
        <v>1</v>
      </c>
      <c r="M616" s="482">
        <v>1</v>
      </c>
      <c r="N616" s="482">
        <v>0</v>
      </c>
      <c r="O616" s="482">
        <v>0</v>
      </c>
      <c r="P616" s="482">
        <v>0</v>
      </c>
      <c r="Q616" s="482">
        <v>0</v>
      </c>
      <c r="R616" s="482">
        <v>0</v>
      </c>
      <c r="S616" s="482">
        <v>0</v>
      </c>
      <c r="T616" s="482">
        <v>0</v>
      </c>
      <c r="U616" s="482">
        <v>0</v>
      </c>
      <c r="V616" s="482">
        <v>0</v>
      </c>
      <c r="W616" s="482">
        <v>0</v>
      </c>
      <c r="X616" s="482">
        <v>0</v>
      </c>
      <c r="Y616" s="490">
        <v>16.8</v>
      </c>
      <c r="Z616" s="490" t="s">
        <v>418</v>
      </c>
      <c r="AA616" s="482">
        <v>0</v>
      </c>
      <c r="AB616" s="490">
        <v>0</v>
      </c>
      <c r="AC616" s="482">
        <v>0</v>
      </c>
      <c r="AD616" s="490">
        <v>0</v>
      </c>
      <c r="AE616" s="482">
        <v>0</v>
      </c>
      <c r="AF616" s="491">
        <v>0</v>
      </c>
    </row>
    <row r="617" spans="1:32" ht="15" customHeight="1" x14ac:dyDescent="0.2">
      <c r="A617" s="463" t="s">
        <v>103</v>
      </c>
      <c r="B617" s="482">
        <v>1</v>
      </c>
      <c r="C617" s="482">
        <v>0</v>
      </c>
      <c r="D617" s="482">
        <v>0</v>
      </c>
      <c r="E617" s="482">
        <v>1</v>
      </c>
      <c r="F617" s="482">
        <v>0</v>
      </c>
      <c r="G617" s="482">
        <v>0</v>
      </c>
      <c r="H617" s="482">
        <v>0</v>
      </c>
      <c r="I617" s="482" t="s">
        <v>20</v>
      </c>
      <c r="J617" s="479" t="s">
        <v>103</v>
      </c>
      <c r="K617" s="489">
        <v>0</v>
      </c>
      <c r="L617" s="482">
        <v>0</v>
      </c>
      <c r="M617" s="482">
        <v>1</v>
      </c>
      <c r="N617" s="482">
        <v>0</v>
      </c>
      <c r="O617" s="482">
        <v>0</v>
      </c>
      <c r="P617" s="482">
        <v>0</v>
      </c>
      <c r="Q617" s="482">
        <v>0</v>
      </c>
      <c r="R617" s="482">
        <v>0</v>
      </c>
      <c r="S617" s="482">
        <v>0</v>
      </c>
      <c r="T617" s="482">
        <v>0</v>
      </c>
      <c r="U617" s="482">
        <v>0</v>
      </c>
      <c r="V617" s="482">
        <v>0</v>
      </c>
      <c r="W617" s="482">
        <v>0</v>
      </c>
      <c r="X617" s="482">
        <v>0</v>
      </c>
      <c r="Y617" s="490">
        <v>18.3</v>
      </c>
      <c r="Z617" s="490" t="s">
        <v>418</v>
      </c>
      <c r="AA617" s="482">
        <v>0</v>
      </c>
      <c r="AB617" s="490">
        <v>0</v>
      </c>
      <c r="AC617" s="482">
        <v>0</v>
      </c>
      <c r="AD617" s="490">
        <v>0</v>
      </c>
      <c r="AE617" s="482">
        <v>0</v>
      </c>
      <c r="AF617" s="491">
        <v>0</v>
      </c>
    </row>
    <row r="618" spans="1:32" ht="15" customHeight="1" x14ac:dyDescent="0.2">
      <c r="A618" s="463" t="s">
        <v>59</v>
      </c>
      <c r="B618" s="482">
        <v>0</v>
      </c>
      <c r="C618" s="482">
        <v>0</v>
      </c>
      <c r="D618" s="482">
        <v>0</v>
      </c>
      <c r="E618" s="482">
        <v>0</v>
      </c>
      <c r="F618" s="482">
        <v>0</v>
      </c>
      <c r="G618" s="482">
        <v>0</v>
      </c>
      <c r="H618" s="482">
        <v>0</v>
      </c>
      <c r="I618" s="482" t="s">
        <v>20</v>
      </c>
      <c r="J618" s="479" t="s">
        <v>59</v>
      </c>
      <c r="K618" s="489">
        <v>0</v>
      </c>
      <c r="L618" s="482">
        <v>0</v>
      </c>
      <c r="M618" s="482">
        <v>0</v>
      </c>
      <c r="N618" s="482">
        <v>0</v>
      </c>
      <c r="O618" s="482">
        <v>0</v>
      </c>
      <c r="P618" s="482">
        <v>0</v>
      </c>
      <c r="Q618" s="482">
        <v>0</v>
      </c>
      <c r="R618" s="482">
        <v>0</v>
      </c>
      <c r="S618" s="482">
        <v>0</v>
      </c>
      <c r="T618" s="482">
        <v>0</v>
      </c>
      <c r="U618" s="482">
        <v>0</v>
      </c>
      <c r="V618" s="482">
        <v>0</v>
      </c>
      <c r="W618" s="482">
        <v>0</v>
      </c>
      <c r="X618" s="482">
        <v>0</v>
      </c>
      <c r="Y618" s="490" t="s">
        <v>418</v>
      </c>
      <c r="Z618" s="490" t="s">
        <v>418</v>
      </c>
      <c r="AA618" s="482">
        <v>0</v>
      </c>
      <c r="AB618" s="490">
        <v>0</v>
      </c>
      <c r="AC618" s="482">
        <v>0</v>
      </c>
      <c r="AD618" s="490">
        <v>0</v>
      </c>
      <c r="AE618" s="482">
        <v>0</v>
      </c>
      <c r="AF618" s="491">
        <v>0</v>
      </c>
    </row>
    <row r="619" spans="1:32" ht="15" customHeight="1" x14ac:dyDescent="0.2">
      <c r="A619" s="463" t="s">
        <v>104</v>
      </c>
      <c r="B619" s="482">
        <v>0</v>
      </c>
      <c r="C619" s="482">
        <v>0</v>
      </c>
      <c r="D619" s="482">
        <v>0</v>
      </c>
      <c r="E619" s="482">
        <v>0</v>
      </c>
      <c r="F619" s="482">
        <v>0</v>
      </c>
      <c r="G619" s="482">
        <v>0</v>
      </c>
      <c r="H619" s="482">
        <v>0</v>
      </c>
      <c r="I619" s="482" t="s">
        <v>20</v>
      </c>
      <c r="J619" s="479" t="s">
        <v>104</v>
      </c>
      <c r="K619" s="489">
        <v>0</v>
      </c>
      <c r="L619" s="482">
        <v>0</v>
      </c>
      <c r="M619" s="482">
        <v>0</v>
      </c>
      <c r="N619" s="482">
        <v>0</v>
      </c>
      <c r="O619" s="482">
        <v>0</v>
      </c>
      <c r="P619" s="482">
        <v>0</v>
      </c>
      <c r="Q619" s="482">
        <v>0</v>
      </c>
      <c r="R619" s="482">
        <v>0</v>
      </c>
      <c r="S619" s="482">
        <v>0</v>
      </c>
      <c r="T619" s="482">
        <v>0</v>
      </c>
      <c r="U619" s="482">
        <v>0</v>
      </c>
      <c r="V619" s="482">
        <v>0</v>
      </c>
      <c r="W619" s="482">
        <v>0</v>
      </c>
      <c r="X619" s="482">
        <v>0</v>
      </c>
      <c r="Y619" s="490" t="s">
        <v>418</v>
      </c>
      <c r="Z619" s="490" t="s">
        <v>418</v>
      </c>
      <c r="AA619" s="482">
        <v>0</v>
      </c>
      <c r="AB619" s="490">
        <v>0</v>
      </c>
      <c r="AC619" s="482">
        <v>0</v>
      </c>
      <c r="AD619" s="490">
        <v>0</v>
      </c>
      <c r="AE619" s="482">
        <v>0</v>
      </c>
      <c r="AF619" s="491">
        <v>0</v>
      </c>
    </row>
    <row r="620" spans="1:32" ht="15" customHeight="1" x14ac:dyDescent="0.2">
      <c r="A620" s="463" t="s">
        <v>105</v>
      </c>
      <c r="B620" s="482">
        <v>2</v>
      </c>
      <c r="C620" s="482">
        <v>0</v>
      </c>
      <c r="D620" s="482">
        <v>2</v>
      </c>
      <c r="E620" s="482">
        <v>0</v>
      </c>
      <c r="F620" s="482">
        <v>0</v>
      </c>
      <c r="G620" s="482">
        <v>0</v>
      </c>
      <c r="H620" s="482">
        <v>0</v>
      </c>
      <c r="I620" s="482" t="s">
        <v>20</v>
      </c>
      <c r="J620" s="479" t="s">
        <v>105</v>
      </c>
      <c r="K620" s="489">
        <v>0</v>
      </c>
      <c r="L620" s="482">
        <v>0</v>
      </c>
      <c r="M620" s="482">
        <v>2</v>
      </c>
      <c r="N620" s="482">
        <v>0</v>
      </c>
      <c r="O620" s="482">
        <v>0</v>
      </c>
      <c r="P620" s="482">
        <v>0</v>
      </c>
      <c r="Q620" s="482">
        <v>0</v>
      </c>
      <c r="R620" s="482">
        <v>0</v>
      </c>
      <c r="S620" s="482">
        <v>0</v>
      </c>
      <c r="T620" s="482">
        <v>0</v>
      </c>
      <c r="U620" s="482">
        <v>0</v>
      </c>
      <c r="V620" s="482">
        <v>0</v>
      </c>
      <c r="W620" s="482">
        <v>0</v>
      </c>
      <c r="X620" s="482">
        <v>0</v>
      </c>
      <c r="Y620" s="490">
        <v>18.7</v>
      </c>
      <c r="Z620" s="490" t="s">
        <v>418</v>
      </c>
      <c r="AA620" s="482">
        <v>0</v>
      </c>
      <c r="AB620" s="490">
        <v>0</v>
      </c>
      <c r="AC620" s="482">
        <v>0</v>
      </c>
      <c r="AD620" s="490">
        <v>0</v>
      </c>
      <c r="AE620" s="482">
        <v>0</v>
      </c>
      <c r="AF620" s="491">
        <v>0</v>
      </c>
    </row>
    <row r="621" spans="1:32" ht="15" customHeight="1" x14ac:dyDescent="0.2">
      <c r="A621" s="463" t="s">
        <v>106</v>
      </c>
      <c r="B621" s="482">
        <v>0</v>
      </c>
      <c r="C621" s="482">
        <v>0</v>
      </c>
      <c r="D621" s="482">
        <v>0</v>
      </c>
      <c r="E621" s="482">
        <v>0</v>
      </c>
      <c r="F621" s="482">
        <v>0</v>
      </c>
      <c r="G621" s="482">
        <v>0</v>
      </c>
      <c r="H621" s="482">
        <v>0</v>
      </c>
      <c r="I621" s="482" t="s">
        <v>20</v>
      </c>
      <c r="J621" s="479" t="s">
        <v>106</v>
      </c>
      <c r="K621" s="489">
        <v>0</v>
      </c>
      <c r="L621" s="482">
        <v>0</v>
      </c>
      <c r="M621" s="482">
        <v>0</v>
      </c>
      <c r="N621" s="482">
        <v>0</v>
      </c>
      <c r="O621" s="482">
        <v>0</v>
      </c>
      <c r="P621" s="482">
        <v>0</v>
      </c>
      <c r="Q621" s="482">
        <v>0</v>
      </c>
      <c r="R621" s="482">
        <v>0</v>
      </c>
      <c r="S621" s="482">
        <v>0</v>
      </c>
      <c r="T621" s="482">
        <v>0</v>
      </c>
      <c r="U621" s="482">
        <v>0</v>
      </c>
      <c r="V621" s="482">
        <v>0</v>
      </c>
      <c r="W621" s="482">
        <v>0</v>
      </c>
      <c r="X621" s="482">
        <v>0</v>
      </c>
      <c r="Y621" s="490" t="s">
        <v>418</v>
      </c>
      <c r="Z621" s="490" t="s">
        <v>418</v>
      </c>
      <c r="AA621" s="482">
        <v>0</v>
      </c>
      <c r="AB621" s="490">
        <v>0</v>
      </c>
      <c r="AC621" s="482">
        <v>0</v>
      </c>
      <c r="AD621" s="490">
        <v>0</v>
      </c>
      <c r="AE621" s="482">
        <v>0</v>
      </c>
      <c r="AF621" s="491">
        <v>0</v>
      </c>
    </row>
    <row r="622" spans="1:32" ht="15" customHeight="1" x14ac:dyDescent="0.2">
      <c r="A622" s="463" t="s">
        <v>61</v>
      </c>
      <c r="B622" s="488">
        <v>1</v>
      </c>
      <c r="C622" s="488">
        <v>0</v>
      </c>
      <c r="D622" s="488">
        <v>1</v>
      </c>
      <c r="E622" s="488">
        <v>0</v>
      </c>
      <c r="F622" s="488">
        <v>0</v>
      </c>
      <c r="G622" s="488">
        <v>0</v>
      </c>
      <c r="H622" s="488">
        <v>0</v>
      </c>
      <c r="I622" s="488" t="s">
        <v>20</v>
      </c>
      <c r="J622" s="479" t="s">
        <v>61</v>
      </c>
      <c r="K622" s="498">
        <v>0</v>
      </c>
      <c r="L622" s="488">
        <v>0</v>
      </c>
      <c r="M622" s="488">
        <v>1</v>
      </c>
      <c r="N622" s="488">
        <v>0</v>
      </c>
      <c r="O622" s="488">
        <v>0</v>
      </c>
      <c r="P622" s="488">
        <v>0</v>
      </c>
      <c r="Q622" s="488">
        <v>0</v>
      </c>
      <c r="R622" s="488">
        <v>0</v>
      </c>
      <c r="S622" s="488">
        <v>0</v>
      </c>
      <c r="T622" s="488">
        <v>0</v>
      </c>
      <c r="U622" s="488">
        <v>0</v>
      </c>
      <c r="V622" s="488">
        <v>0</v>
      </c>
      <c r="W622" s="488">
        <v>0</v>
      </c>
      <c r="X622" s="488">
        <v>0</v>
      </c>
      <c r="Y622" s="499">
        <v>15.1</v>
      </c>
      <c r="Z622" s="499" t="s">
        <v>418</v>
      </c>
      <c r="AA622" s="488">
        <v>0</v>
      </c>
      <c r="AB622" s="499">
        <v>0</v>
      </c>
      <c r="AC622" s="488">
        <v>0</v>
      </c>
      <c r="AD622" s="499">
        <v>0</v>
      </c>
      <c r="AE622" s="488">
        <v>0</v>
      </c>
      <c r="AF622" s="500">
        <v>0</v>
      </c>
    </row>
    <row r="623" spans="1:32" ht="15" customHeight="1" x14ac:dyDescent="0.2">
      <c r="A623" s="463" t="s">
        <v>107</v>
      </c>
      <c r="B623" s="482">
        <v>0</v>
      </c>
      <c r="C623" s="482">
        <v>0</v>
      </c>
      <c r="D623" s="482">
        <v>0</v>
      </c>
      <c r="E623" s="482">
        <v>0</v>
      </c>
      <c r="F623" s="482">
        <v>0</v>
      </c>
      <c r="G623" s="482">
        <v>0</v>
      </c>
      <c r="H623" s="482">
        <v>0</v>
      </c>
      <c r="I623" s="482" t="s">
        <v>20</v>
      </c>
      <c r="J623" s="479" t="s">
        <v>107</v>
      </c>
      <c r="K623" s="489">
        <v>0</v>
      </c>
      <c r="L623" s="482">
        <v>0</v>
      </c>
      <c r="M623" s="482">
        <v>0</v>
      </c>
      <c r="N623" s="482">
        <v>0</v>
      </c>
      <c r="O623" s="482">
        <v>0</v>
      </c>
      <c r="P623" s="482">
        <v>0</v>
      </c>
      <c r="Q623" s="482">
        <v>0</v>
      </c>
      <c r="R623" s="482">
        <v>0</v>
      </c>
      <c r="S623" s="482">
        <v>0</v>
      </c>
      <c r="T623" s="482">
        <v>0</v>
      </c>
      <c r="U623" s="482">
        <v>0</v>
      </c>
      <c r="V623" s="482">
        <v>0</v>
      </c>
      <c r="W623" s="482">
        <v>0</v>
      </c>
      <c r="X623" s="482">
        <v>0</v>
      </c>
      <c r="Y623" s="490" t="s">
        <v>418</v>
      </c>
      <c r="Z623" s="490" t="s">
        <v>418</v>
      </c>
      <c r="AA623" s="482">
        <v>0</v>
      </c>
      <c r="AB623" s="490">
        <v>0</v>
      </c>
      <c r="AC623" s="482">
        <v>0</v>
      </c>
      <c r="AD623" s="490">
        <v>0</v>
      </c>
      <c r="AE623" s="482">
        <v>0</v>
      </c>
      <c r="AF623" s="491">
        <v>0</v>
      </c>
    </row>
    <row r="624" spans="1:32" ht="15" customHeight="1" x14ac:dyDescent="0.2">
      <c r="A624" s="463" t="s">
        <v>108</v>
      </c>
      <c r="B624" s="482">
        <v>0</v>
      </c>
      <c r="C624" s="482">
        <v>0</v>
      </c>
      <c r="D624" s="482">
        <v>0</v>
      </c>
      <c r="E624" s="482">
        <v>0</v>
      </c>
      <c r="F624" s="482">
        <v>0</v>
      </c>
      <c r="G624" s="482">
        <v>0</v>
      </c>
      <c r="H624" s="482">
        <v>0</v>
      </c>
      <c r="I624" s="482" t="s">
        <v>20</v>
      </c>
      <c r="J624" s="479" t="s">
        <v>108</v>
      </c>
      <c r="K624" s="489">
        <v>0</v>
      </c>
      <c r="L624" s="482">
        <v>0</v>
      </c>
      <c r="M624" s="482">
        <v>0</v>
      </c>
      <c r="N624" s="482">
        <v>0</v>
      </c>
      <c r="O624" s="482">
        <v>0</v>
      </c>
      <c r="P624" s="482">
        <v>0</v>
      </c>
      <c r="Q624" s="482">
        <v>0</v>
      </c>
      <c r="R624" s="482">
        <v>0</v>
      </c>
      <c r="S624" s="482">
        <v>0</v>
      </c>
      <c r="T624" s="482">
        <v>0</v>
      </c>
      <c r="U624" s="482">
        <v>0</v>
      </c>
      <c r="V624" s="482">
        <v>0</v>
      </c>
      <c r="W624" s="482">
        <v>0</v>
      </c>
      <c r="X624" s="482">
        <v>0</v>
      </c>
      <c r="Y624" s="490" t="s">
        <v>418</v>
      </c>
      <c r="Z624" s="490" t="s">
        <v>418</v>
      </c>
      <c r="AA624" s="482">
        <v>0</v>
      </c>
      <c r="AB624" s="490">
        <v>0</v>
      </c>
      <c r="AC624" s="482">
        <v>0</v>
      </c>
      <c r="AD624" s="490">
        <v>0</v>
      </c>
      <c r="AE624" s="482">
        <v>0</v>
      </c>
      <c r="AF624" s="491">
        <v>0</v>
      </c>
    </row>
    <row r="625" spans="1:32" ht="15" customHeight="1" thickBot="1" x14ac:dyDescent="0.25">
      <c r="A625" s="463" t="s">
        <v>109</v>
      </c>
      <c r="B625" s="492">
        <v>0</v>
      </c>
      <c r="C625" s="493">
        <v>0</v>
      </c>
      <c r="D625" s="493">
        <v>0</v>
      </c>
      <c r="E625" s="493">
        <v>0</v>
      </c>
      <c r="F625" s="493">
        <v>0</v>
      </c>
      <c r="G625" s="493">
        <v>0</v>
      </c>
      <c r="H625" s="493">
        <v>0</v>
      </c>
      <c r="I625" s="494" t="s">
        <v>20</v>
      </c>
      <c r="J625" s="479" t="s">
        <v>109</v>
      </c>
      <c r="K625" s="495">
        <v>0</v>
      </c>
      <c r="L625" s="493">
        <v>0</v>
      </c>
      <c r="M625" s="493">
        <v>0</v>
      </c>
      <c r="N625" s="493">
        <v>0</v>
      </c>
      <c r="O625" s="493">
        <v>0</v>
      </c>
      <c r="P625" s="493">
        <v>0</v>
      </c>
      <c r="Q625" s="493">
        <v>0</v>
      </c>
      <c r="R625" s="493">
        <v>0</v>
      </c>
      <c r="S625" s="493">
        <v>0</v>
      </c>
      <c r="T625" s="493">
        <v>0</v>
      </c>
      <c r="U625" s="493">
        <v>0</v>
      </c>
      <c r="V625" s="493">
        <v>0</v>
      </c>
      <c r="W625" s="493">
        <v>0</v>
      </c>
      <c r="X625" s="493">
        <v>0</v>
      </c>
      <c r="Y625" s="496" t="s">
        <v>418</v>
      </c>
      <c r="Z625" s="496" t="s">
        <v>418</v>
      </c>
      <c r="AA625" s="493">
        <v>0</v>
      </c>
      <c r="AB625" s="496">
        <v>0</v>
      </c>
      <c r="AC625" s="493">
        <v>0</v>
      </c>
      <c r="AD625" s="496">
        <v>0</v>
      </c>
      <c r="AE625" s="493">
        <v>0</v>
      </c>
      <c r="AF625" s="497">
        <v>0</v>
      </c>
    </row>
    <row r="626" spans="1:32" ht="15" customHeight="1" x14ac:dyDescent="0.2">
      <c r="A626" s="463" t="s">
        <v>63</v>
      </c>
      <c r="B626" s="482">
        <v>0</v>
      </c>
      <c r="C626" s="482">
        <v>0</v>
      </c>
      <c r="D626" s="482">
        <v>0</v>
      </c>
      <c r="E626" s="482">
        <v>0</v>
      </c>
      <c r="F626" s="482">
        <v>0</v>
      </c>
      <c r="G626" s="482">
        <v>0</v>
      </c>
      <c r="H626" s="482">
        <v>0</v>
      </c>
      <c r="I626" s="482" t="s">
        <v>20</v>
      </c>
      <c r="J626" s="479" t="s">
        <v>63</v>
      </c>
      <c r="K626" s="489">
        <v>0</v>
      </c>
      <c r="L626" s="482">
        <v>0</v>
      </c>
      <c r="M626" s="482">
        <v>0</v>
      </c>
      <c r="N626" s="482">
        <v>0</v>
      </c>
      <c r="O626" s="482">
        <v>0</v>
      </c>
      <c r="P626" s="482">
        <v>0</v>
      </c>
      <c r="Q626" s="482">
        <v>0</v>
      </c>
      <c r="R626" s="482">
        <v>0</v>
      </c>
      <c r="S626" s="482">
        <v>0</v>
      </c>
      <c r="T626" s="482">
        <v>0</v>
      </c>
      <c r="U626" s="482">
        <v>0</v>
      </c>
      <c r="V626" s="482">
        <v>0</v>
      </c>
      <c r="W626" s="482">
        <v>0</v>
      </c>
      <c r="X626" s="482">
        <v>0</v>
      </c>
      <c r="Y626" s="490" t="s">
        <v>418</v>
      </c>
      <c r="Z626" s="490" t="s">
        <v>418</v>
      </c>
      <c r="AA626" s="482">
        <v>0</v>
      </c>
      <c r="AB626" s="490">
        <v>0</v>
      </c>
      <c r="AC626" s="482">
        <v>0</v>
      </c>
      <c r="AD626" s="490">
        <v>0</v>
      </c>
      <c r="AE626" s="482">
        <v>0</v>
      </c>
      <c r="AF626" s="491">
        <v>0</v>
      </c>
    </row>
    <row r="627" spans="1:32" ht="15" customHeight="1" x14ac:dyDescent="0.2">
      <c r="A627" s="463" t="s">
        <v>110</v>
      </c>
      <c r="B627" s="482">
        <v>1</v>
      </c>
      <c r="C627" s="482">
        <v>1</v>
      </c>
      <c r="D627" s="482">
        <v>0</v>
      </c>
      <c r="E627" s="482">
        <v>0</v>
      </c>
      <c r="F627" s="482">
        <v>0</v>
      </c>
      <c r="G627" s="482">
        <v>0</v>
      </c>
      <c r="H627" s="482">
        <v>0</v>
      </c>
      <c r="I627" s="482" t="s">
        <v>20</v>
      </c>
      <c r="J627" s="479" t="s">
        <v>110</v>
      </c>
      <c r="K627" s="489">
        <v>1</v>
      </c>
      <c r="L627" s="482">
        <v>0</v>
      </c>
      <c r="M627" s="482">
        <v>0</v>
      </c>
      <c r="N627" s="482">
        <v>0</v>
      </c>
      <c r="O627" s="482">
        <v>0</v>
      </c>
      <c r="P627" s="482">
        <v>0</v>
      </c>
      <c r="Q627" s="482">
        <v>0</v>
      </c>
      <c r="R627" s="482">
        <v>0</v>
      </c>
      <c r="S627" s="482">
        <v>0</v>
      </c>
      <c r="T627" s="482">
        <v>0</v>
      </c>
      <c r="U627" s="482">
        <v>0</v>
      </c>
      <c r="V627" s="482">
        <v>0</v>
      </c>
      <c r="W627" s="482">
        <v>0</v>
      </c>
      <c r="X627" s="482">
        <v>0</v>
      </c>
      <c r="Y627" s="490">
        <v>9.8000000000000007</v>
      </c>
      <c r="Z627" s="490" t="s">
        <v>418</v>
      </c>
      <c r="AA627" s="482">
        <v>0</v>
      </c>
      <c r="AB627" s="490">
        <v>0</v>
      </c>
      <c r="AC627" s="482">
        <v>0</v>
      </c>
      <c r="AD627" s="490">
        <v>0</v>
      </c>
      <c r="AE627" s="482">
        <v>0</v>
      </c>
      <c r="AF627" s="491">
        <v>0</v>
      </c>
    </row>
    <row r="628" spans="1:32" ht="15" customHeight="1" x14ac:dyDescent="0.2">
      <c r="A628" s="463" t="s">
        <v>111</v>
      </c>
      <c r="B628" s="482">
        <v>0</v>
      </c>
      <c r="C628" s="482">
        <v>0</v>
      </c>
      <c r="D628" s="482">
        <v>0</v>
      </c>
      <c r="E628" s="482">
        <v>0</v>
      </c>
      <c r="F628" s="482">
        <v>0</v>
      </c>
      <c r="G628" s="482">
        <v>0</v>
      </c>
      <c r="H628" s="482">
        <v>0</v>
      </c>
      <c r="I628" s="482" t="s">
        <v>20</v>
      </c>
      <c r="J628" s="479" t="s">
        <v>111</v>
      </c>
      <c r="K628" s="489">
        <v>0</v>
      </c>
      <c r="L628" s="482">
        <v>0</v>
      </c>
      <c r="M628" s="482">
        <v>0</v>
      </c>
      <c r="N628" s="482">
        <v>0</v>
      </c>
      <c r="O628" s="482">
        <v>0</v>
      </c>
      <c r="P628" s="482">
        <v>0</v>
      </c>
      <c r="Q628" s="482">
        <v>0</v>
      </c>
      <c r="R628" s="482">
        <v>0</v>
      </c>
      <c r="S628" s="482">
        <v>0</v>
      </c>
      <c r="T628" s="482">
        <v>0</v>
      </c>
      <c r="U628" s="482">
        <v>0</v>
      </c>
      <c r="V628" s="482">
        <v>0</v>
      </c>
      <c r="W628" s="482">
        <v>0</v>
      </c>
      <c r="X628" s="482">
        <v>0</v>
      </c>
      <c r="Y628" s="490" t="s">
        <v>418</v>
      </c>
      <c r="Z628" s="490" t="s">
        <v>418</v>
      </c>
      <c r="AA628" s="482">
        <v>0</v>
      </c>
      <c r="AB628" s="490">
        <v>0</v>
      </c>
      <c r="AC628" s="482">
        <v>0</v>
      </c>
      <c r="AD628" s="490">
        <v>0</v>
      </c>
      <c r="AE628" s="482">
        <v>0</v>
      </c>
      <c r="AF628" s="491">
        <v>0</v>
      </c>
    </row>
    <row r="629" spans="1:32" ht="15" customHeight="1" x14ac:dyDescent="0.2">
      <c r="A629" s="463" t="s">
        <v>112</v>
      </c>
      <c r="B629" s="482">
        <v>0</v>
      </c>
      <c r="C629" s="482">
        <v>0</v>
      </c>
      <c r="D629" s="482">
        <v>0</v>
      </c>
      <c r="E629" s="482">
        <v>0</v>
      </c>
      <c r="F629" s="482">
        <v>0</v>
      </c>
      <c r="G629" s="482">
        <v>0</v>
      </c>
      <c r="H629" s="482">
        <v>0</v>
      </c>
      <c r="I629" s="482" t="s">
        <v>20</v>
      </c>
      <c r="J629" s="479" t="s">
        <v>112</v>
      </c>
      <c r="K629" s="489">
        <v>0</v>
      </c>
      <c r="L629" s="482">
        <v>0</v>
      </c>
      <c r="M629" s="482">
        <v>0</v>
      </c>
      <c r="N629" s="482">
        <v>0</v>
      </c>
      <c r="O629" s="482">
        <v>0</v>
      </c>
      <c r="P629" s="482">
        <v>0</v>
      </c>
      <c r="Q629" s="482">
        <v>0</v>
      </c>
      <c r="R629" s="482">
        <v>0</v>
      </c>
      <c r="S629" s="482">
        <v>0</v>
      </c>
      <c r="T629" s="482">
        <v>0</v>
      </c>
      <c r="U629" s="482">
        <v>0</v>
      </c>
      <c r="V629" s="482">
        <v>0</v>
      </c>
      <c r="W629" s="482">
        <v>0</v>
      </c>
      <c r="X629" s="482">
        <v>0</v>
      </c>
      <c r="Y629" s="490" t="s">
        <v>418</v>
      </c>
      <c r="Z629" s="490" t="s">
        <v>418</v>
      </c>
      <c r="AA629" s="482">
        <v>0</v>
      </c>
      <c r="AB629" s="490">
        <v>0</v>
      </c>
      <c r="AC629" s="482">
        <v>0</v>
      </c>
      <c r="AD629" s="490">
        <v>0</v>
      </c>
      <c r="AE629" s="482">
        <v>0</v>
      </c>
      <c r="AF629" s="491">
        <v>0</v>
      </c>
    </row>
    <row r="630" spans="1:32" ht="15" customHeight="1" x14ac:dyDescent="0.2">
      <c r="A630" s="463" t="s">
        <v>64</v>
      </c>
      <c r="B630" s="482">
        <v>0</v>
      </c>
      <c r="C630" s="482">
        <v>0</v>
      </c>
      <c r="D630" s="482">
        <v>0</v>
      </c>
      <c r="E630" s="482">
        <v>0</v>
      </c>
      <c r="F630" s="482">
        <v>0</v>
      </c>
      <c r="G630" s="482">
        <v>0</v>
      </c>
      <c r="H630" s="482">
        <v>0</v>
      </c>
      <c r="I630" s="482" t="s">
        <v>20</v>
      </c>
      <c r="J630" s="479" t="s">
        <v>64</v>
      </c>
      <c r="K630" s="489">
        <v>0</v>
      </c>
      <c r="L630" s="482">
        <v>0</v>
      </c>
      <c r="M630" s="482">
        <v>0</v>
      </c>
      <c r="N630" s="482">
        <v>0</v>
      </c>
      <c r="O630" s="482">
        <v>0</v>
      </c>
      <c r="P630" s="482">
        <v>0</v>
      </c>
      <c r="Q630" s="482">
        <v>0</v>
      </c>
      <c r="R630" s="482">
        <v>0</v>
      </c>
      <c r="S630" s="482">
        <v>0</v>
      </c>
      <c r="T630" s="482">
        <v>0</v>
      </c>
      <c r="U630" s="482">
        <v>0</v>
      </c>
      <c r="V630" s="482">
        <v>0</v>
      </c>
      <c r="W630" s="482">
        <v>0</v>
      </c>
      <c r="X630" s="482">
        <v>0</v>
      </c>
      <c r="Y630" s="490" t="s">
        <v>418</v>
      </c>
      <c r="Z630" s="490" t="s">
        <v>418</v>
      </c>
      <c r="AA630" s="482">
        <v>0</v>
      </c>
      <c r="AB630" s="490">
        <v>0</v>
      </c>
      <c r="AC630" s="482">
        <v>0</v>
      </c>
      <c r="AD630" s="490">
        <v>0</v>
      </c>
      <c r="AE630" s="482">
        <v>0</v>
      </c>
      <c r="AF630" s="491">
        <v>0</v>
      </c>
    </row>
    <row r="631" spans="1:32" ht="15" customHeight="1" x14ac:dyDescent="0.2">
      <c r="A631" s="463" t="s">
        <v>113</v>
      </c>
      <c r="B631" s="482">
        <v>0</v>
      </c>
      <c r="C631" s="482">
        <v>0</v>
      </c>
      <c r="D631" s="482">
        <v>0</v>
      </c>
      <c r="E631" s="482">
        <v>0</v>
      </c>
      <c r="F631" s="482">
        <v>0</v>
      </c>
      <c r="G631" s="482">
        <v>0</v>
      </c>
      <c r="H631" s="482">
        <v>0</v>
      </c>
      <c r="I631" s="482" t="s">
        <v>20</v>
      </c>
      <c r="J631" s="479" t="s">
        <v>113</v>
      </c>
      <c r="K631" s="489">
        <v>0</v>
      </c>
      <c r="L631" s="482">
        <v>0</v>
      </c>
      <c r="M631" s="482">
        <v>0</v>
      </c>
      <c r="N631" s="482">
        <v>0</v>
      </c>
      <c r="O631" s="482">
        <v>0</v>
      </c>
      <c r="P631" s="482">
        <v>0</v>
      </c>
      <c r="Q631" s="482">
        <v>0</v>
      </c>
      <c r="R631" s="482">
        <v>0</v>
      </c>
      <c r="S631" s="482">
        <v>0</v>
      </c>
      <c r="T631" s="482">
        <v>0</v>
      </c>
      <c r="U631" s="482">
        <v>0</v>
      </c>
      <c r="V631" s="482">
        <v>0</v>
      </c>
      <c r="W631" s="482">
        <v>0</v>
      </c>
      <c r="X631" s="482">
        <v>0</v>
      </c>
      <c r="Y631" s="490" t="s">
        <v>418</v>
      </c>
      <c r="Z631" s="490" t="s">
        <v>418</v>
      </c>
      <c r="AA631" s="482">
        <v>0</v>
      </c>
      <c r="AB631" s="490">
        <v>0</v>
      </c>
      <c r="AC631" s="482">
        <v>0</v>
      </c>
      <c r="AD631" s="490">
        <v>0</v>
      </c>
      <c r="AE631" s="482">
        <v>0</v>
      </c>
      <c r="AF631" s="491">
        <v>0</v>
      </c>
    </row>
    <row r="632" spans="1:32" ht="15" customHeight="1" x14ac:dyDescent="0.2">
      <c r="A632" s="463" t="s">
        <v>114</v>
      </c>
      <c r="B632" s="482">
        <v>1</v>
      </c>
      <c r="C632" s="482">
        <v>0</v>
      </c>
      <c r="D632" s="482">
        <v>1</v>
      </c>
      <c r="E632" s="482">
        <v>0</v>
      </c>
      <c r="F632" s="482">
        <v>0</v>
      </c>
      <c r="G632" s="482">
        <v>0</v>
      </c>
      <c r="H632" s="482">
        <v>0</v>
      </c>
      <c r="I632" s="482" t="s">
        <v>20</v>
      </c>
      <c r="J632" s="479" t="s">
        <v>114</v>
      </c>
      <c r="K632" s="489">
        <v>0</v>
      </c>
      <c r="L632" s="482">
        <v>0</v>
      </c>
      <c r="M632" s="482">
        <v>0</v>
      </c>
      <c r="N632" s="482">
        <v>1</v>
      </c>
      <c r="O632" s="482">
        <v>0</v>
      </c>
      <c r="P632" s="482">
        <v>0</v>
      </c>
      <c r="Q632" s="482">
        <v>0</v>
      </c>
      <c r="R632" s="482">
        <v>0</v>
      </c>
      <c r="S632" s="482">
        <v>0</v>
      </c>
      <c r="T632" s="482">
        <v>0</v>
      </c>
      <c r="U632" s="482">
        <v>0</v>
      </c>
      <c r="V632" s="482">
        <v>0</v>
      </c>
      <c r="W632" s="482">
        <v>0</v>
      </c>
      <c r="X632" s="482">
        <v>0</v>
      </c>
      <c r="Y632" s="490">
        <v>20.6</v>
      </c>
      <c r="Z632" s="490" t="s">
        <v>418</v>
      </c>
      <c r="AA632" s="482">
        <v>0</v>
      </c>
      <c r="AB632" s="490">
        <v>0</v>
      </c>
      <c r="AC632" s="482">
        <v>0</v>
      </c>
      <c r="AD632" s="490">
        <v>0</v>
      </c>
      <c r="AE632" s="482">
        <v>0</v>
      </c>
      <c r="AF632" s="491">
        <v>0</v>
      </c>
    </row>
    <row r="633" spans="1:32" ht="15" customHeight="1" x14ac:dyDescent="0.2">
      <c r="A633" s="463" t="s">
        <v>115</v>
      </c>
      <c r="B633" s="482">
        <v>0</v>
      </c>
      <c r="C633" s="482">
        <v>0</v>
      </c>
      <c r="D633" s="482">
        <v>0</v>
      </c>
      <c r="E633" s="482">
        <v>0</v>
      </c>
      <c r="F633" s="482">
        <v>0</v>
      </c>
      <c r="G633" s="482">
        <v>0</v>
      </c>
      <c r="H633" s="482">
        <v>0</v>
      </c>
      <c r="I633" s="482" t="s">
        <v>20</v>
      </c>
      <c r="J633" s="479" t="s">
        <v>115</v>
      </c>
      <c r="K633" s="489">
        <v>0</v>
      </c>
      <c r="L633" s="482">
        <v>0</v>
      </c>
      <c r="M633" s="482">
        <v>0</v>
      </c>
      <c r="N633" s="482">
        <v>0</v>
      </c>
      <c r="O633" s="482">
        <v>0</v>
      </c>
      <c r="P633" s="482">
        <v>0</v>
      </c>
      <c r="Q633" s="482">
        <v>0</v>
      </c>
      <c r="R633" s="482">
        <v>0</v>
      </c>
      <c r="S633" s="482">
        <v>0</v>
      </c>
      <c r="T633" s="482">
        <v>0</v>
      </c>
      <c r="U633" s="482">
        <v>0</v>
      </c>
      <c r="V633" s="482">
        <v>0</v>
      </c>
      <c r="W633" s="482">
        <v>0</v>
      </c>
      <c r="X633" s="482">
        <v>0</v>
      </c>
      <c r="Y633" s="490" t="s">
        <v>418</v>
      </c>
      <c r="Z633" s="490" t="s">
        <v>418</v>
      </c>
      <c r="AA633" s="482">
        <v>0</v>
      </c>
      <c r="AB633" s="490">
        <v>0</v>
      </c>
      <c r="AC633" s="482">
        <v>0</v>
      </c>
      <c r="AD633" s="490">
        <v>0</v>
      </c>
      <c r="AE633" s="482">
        <v>0</v>
      </c>
      <c r="AF633" s="491">
        <v>0</v>
      </c>
    </row>
    <row r="634" spans="1:32" ht="15" customHeight="1" x14ac:dyDescent="0.2">
      <c r="A634" s="463" t="s">
        <v>66</v>
      </c>
      <c r="B634" s="482">
        <v>0</v>
      </c>
      <c r="C634" s="482">
        <v>0</v>
      </c>
      <c r="D634" s="482">
        <v>0</v>
      </c>
      <c r="E634" s="482">
        <v>0</v>
      </c>
      <c r="F634" s="482">
        <v>0</v>
      </c>
      <c r="G634" s="482">
        <v>0</v>
      </c>
      <c r="H634" s="482">
        <v>0</v>
      </c>
      <c r="I634" s="482" t="s">
        <v>20</v>
      </c>
      <c r="J634" s="479" t="s">
        <v>66</v>
      </c>
      <c r="K634" s="489">
        <v>0</v>
      </c>
      <c r="L634" s="482">
        <v>0</v>
      </c>
      <c r="M634" s="482">
        <v>0</v>
      </c>
      <c r="N634" s="482">
        <v>0</v>
      </c>
      <c r="O634" s="482">
        <v>0</v>
      </c>
      <c r="P634" s="482">
        <v>0</v>
      </c>
      <c r="Q634" s="482">
        <v>0</v>
      </c>
      <c r="R634" s="482">
        <v>0</v>
      </c>
      <c r="S634" s="482">
        <v>0</v>
      </c>
      <c r="T634" s="482">
        <v>0</v>
      </c>
      <c r="U634" s="482">
        <v>0</v>
      </c>
      <c r="V634" s="482">
        <v>0</v>
      </c>
      <c r="W634" s="482">
        <v>0</v>
      </c>
      <c r="X634" s="482">
        <v>0</v>
      </c>
      <c r="Y634" s="490" t="s">
        <v>418</v>
      </c>
      <c r="Z634" s="490" t="s">
        <v>418</v>
      </c>
      <c r="AA634" s="482">
        <v>0</v>
      </c>
      <c r="AB634" s="490">
        <v>0</v>
      </c>
      <c r="AC634" s="482">
        <v>0</v>
      </c>
      <c r="AD634" s="490">
        <v>0</v>
      </c>
      <c r="AE634" s="482">
        <v>0</v>
      </c>
      <c r="AF634" s="491">
        <v>0</v>
      </c>
    </row>
    <row r="635" spans="1:32" ht="15" customHeight="1" x14ac:dyDescent="0.2">
      <c r="A635" s="463" t="s">
        <v>116</v>
      </c>
      <c r="B635" s="482">
        <v>0</v>
      </c>
      <c r="C635" s="482">
        <v>0</v>
      </c>
      <c r="D635" s="482">
        <v>0</v>
      </c>
      <c r="E635" s="482">
        <v>0</v>
      </c>
      <c r="F635" s="482">
        <v>0</v>
      </c>
      <c r="G635" s="482">
        <v>0</v>
      </c>
      <c r="H635" s="482">
        <v>0</v>
      </c>
      <c r="I635" s="482" t="s">
        <v>20</v>
      </c>
      <c r="J635" s="479" t="s">
        <v>116</v>
      </c>
      <c r="K635" s="489">
        <v>0</v>
      </c>
      <c r="L635" s="482">
        <v>0</v>
      </c>
      <c r="M635" s="482">
        <v>0</v>
      </c>
      <c r="N635" s="482">
        <v>0</v>
      </c>
      <c r="O635" s="482">
        <v>0</v>
      </c>
      <c r="P635" s="482">
        <v>0</v>
      </c>
      <c r="Q635" s="482">
        <v>0</v>
      </c>
      <c r="R635" s="482">
        <v>0</v>
      </c>
      <c r="S635" s="482">
        <v>0</v>
      </c>
      <c r="T635" s="482">
        <v>0</v>
      </c>
      <c r="U635" s="482">
        <v>0</v>
      </c>
      <c r="V635" s="482">
        <v>0</v>
      </c>
      <c r="W635" s="482">
        <v>0</v>
      </c>
      <c r="X635" s="482">
        <v>0</v>
      </c>
      <c r="Y635" s="490" t="s">
        <v>418</v>
      </c>
      <c r="Z635" s="490" t="s">
        <v>418</v>
      </c>
      <c r="AA635" s="482">
        <v>0</v>
      </c>
      <c r="AB635" s="490">
        <v>0</v>
      </c>
      <c r="AC635" s="482">
        <v>0</v>
      </c>
      <c r="AD635" s="490">
        <v>0</v>
      </c>
      <c r="AE635" s="482">
        <v>0</v>
      </c>
      <c r="AF635" s="491">
        <v>0</v>
      </c>
    </row>
    <row r="636" spans="1:32" ht="15" customHeight="1" x14ac:dyDescent="0.2">
      <c r="A636" s="463" t="s">
        <v>117</v>
      </c>
      <c r="B636" s="482">
        <v>0</v>
      </c>
      <c r="C636" s="482">
        <v>0</v>
      </c>
      <c r="D636" s="482">
        <v>0</v>
      </c>
      <c r="E636" s="482">
        <v>0</v>
      </c>
      <c r="F636" s="482">
        <v>0</v>
      </c>
      <c r="G636" s="482">
        <v>0</v>
      </c>
      <c r="H636" s="482">
        <v>0</v>
      </c>
      <c r="I636" s="482" t="s">
        <v>20</v>
      </c>
      <c r="J636" s="479" t="s">
        <v>117</v>
      </c>
      <c r="K636" s="489">
        <v>0</v>
      </c>
      <c r="L636" s="482">
        <v>0</v>
      </c>
      <c r="M636" s="482">
        <v>0</v>
      </c>
      <c r="N636" s="482">
        <v>0</v>
      </c>
      <c r="O636" s="482">
        <v>0</v>
      </c>
      <c r="P636" s="482">
        <v>0</v>
      </c>
      <c r="Q636" s="482">
        <v>0</v>
      </c>
      <c r="R636" s="482">
        <v>0</v>
      </c>
      <c r="S636" s="482">
        <v>0</v>
      </c>
      <c r="T636" s="482">
        <v>0</v>
      </c>
      <c r="U636" s="482">
        <v>0</v>
      </c>
      <c r="V636" s="482">
        <v>0</v>
      </c>
      <c r="W636" s="482">
        <v>0</v>
      </c>
      <c r="X636" s="482">
        <v>0</v>
      </c>
      <c r="Y636" s="490" t="s">
        <v>418</v>
      </c>
      <c r="Z636" s="490" t="s">
        <v>418</v>
      </c>
      <c r="AA636" s="482">
        <v>0</v>
      </c>
      <c r="AB636" s="490">
        <v>0</v>
      </c>
      <c r="AC636" s="482">
        <v>0</v>
      </c>
      <c r="AD636" s="490">
        <v>0</v>
      </c>
      <c r="AE636" s="482">
        <v>0</v>
      </c>
      <c r="AF636" s="491">
        <v>0</v>
      </c>
    </row>
    <row r="637" spans="1:32" ht="15" customHeight="1" x14ac:dyDescent="0.2">
      <c r="A637" s="463" t="s">
        <v>118</v>
      </c>
      <c r="B637" s="482">
        <v>1</v>
      </c>
      <c r="C637" s="482">
        <v>0</v>
      </c>
      <c r="D637" s="482">
        <v>1</v>
      </c>
      <c r="E637" s="482">
        <v>0</v>
      </c>
      <c r="F637" s="482">
        <v>0</v>
      </c>
      <c r="G637" s="482">
        <v>0</v>
      </c>
      <c r="H637" s="482">
        <v>0</v>
      </c>
      <c r="I637" s="482" t="s">
        <v>20</v>
      </c>
      <c r="J637" s="479" t="s">
        <v>118</v>
      </c>
      <c r="K637" s="489">
        <v>0</v>
      </c>
      <c r="L637" s="482">
        <v>0</v>
      </c>
      <c r="M637" s="482">
        <v>1</v>
      </c>
      <c r="N637" s="482">
        <v>0</v>
      </c>
      <c r="O637" s="482">
        <v>0</v>
      </c>
      <c r="P637" s="482">
        <v>0</v>
      </c>
      <c r="Q637" s="482">
        <v>0</v>
      </c>
      <c r="R637" s="482">
        <v>0</v>
      </c>
      <c r="S637" s="482">
        <v>0</v>
      </c>
      <c r="T637" s="482">
        <v>0</v>
      </c>
      <c r="U637" s="482">
        <v>0</v>
      </c>
      <c r="V637" s="482">
        <v>0</v>
      </c>
      <c r="W637" s="482">
        <v>0</v>
      </c>
      <c r="X637" s="482">
        <v>0</v>
      </c>
      <c r="Y637" s="490">
        <v>16.899999999999999</v>
      </c>
      <c r="Z637" s="490" t="s">
        <v>418</v>
      </c>
      <c r="AA637" s="482">
        <v>0</v>
      </c>
      <c r="AB637" s="490">
        <v>0</v>
      </c>
      <c r="AC637" s="482">
        <v>0</v>
      </c>
      <c r="AD637" s="490">
        <v>0</v>
      </c>
      <c r="AE637" s="482">
        <v>0</v>
      </c>
      <c r="AF637" s="491">
        <v>0</v>
      </c>
    </row>
    <row r="638" spans="1:32" ht="15" customHeight="1" x14ac:dyDescent="0.2">
      <c r="A638" s="463" t="s">
        <v>68</v>
      </c>
      <c r="B638" s="482">
        <v>0</v>
      </c>
      <c r="C638" s="482">
        <v>0</v>
      </c>
      <c r="D638" s="482">
        <v>0</v>
      </c>
      <c r="E638" s="482">
        <v>0</v>
      </c>
      <c r="F638" s="482">
        <v>0</v>
      </c>
      <c r="G638" s="482">
        <v>0</v>
      </c>
      <c r="H638" s="482">
        <v>0</v>
      </c>
      <c r="I638" s="482" t="s">
        <v>20</v>
      </c>
      <c r="J638" s="479" t="s">
        <v>68</v>
      </c>
      <c r="K638" s="489">
        <v>0</v>
      </c>
      <c r="L638" s="482">
        <v>0</v>
      </c>
      <c r="M638" s="482">
        <v>0</v>
      </c>
      <c r="N638" s="482">
        <v>0</v>
      </c>
      <c r="O638" s="482">
        <v>0</v>
      </c>
      <c r="P638" s="482">
        <v>0</v>
      </c>
      <c r="Q638" s="482">
        <v>0</v>
      </c>
      <c r="R638" s="482">
        <v>0</v>
      </c>
      <c r="S638" s="482">
        <v>0</v>
      </c>
      <c r="T638" s="482">
        <v>0</v>
      </c>
      <c r="U638" s="482">
        <v>0</v>
      </c>
      <c r="V638" s="482">
        <v>0</v>
      </c>
      <c r="W638" s="482">
        <v>0</v>
      </c>
      <c r="X638" s="482">
        <v>0</v>
      </c>
      <c r="Y638" s="490" t="s">
        <v>418</v>
      </c>
      <c r="Z638" s="490" t="s">
        <v>418</v>
      </c>
      <c r="AA638" s="482">
        <v>0</v>
      </c>
      <c r="AB638" s="490">
        <v>0</v>
      </c>
      <c r="AC638" s="482">
        <v>0</v>
      </c>
      <c r="AD638" s="490">
        <v>0</v>
      </c>
      <c r="AE638" s="482">
        <v>0</v>
      </c>
      <c r="AF638" s="491">
        <v>0</v>
      </c>
    </row>
    <row r="639" spans="1:32" ht="15" customHeight="1" x14ac:dyDescent="0.2">
      <c r="A639" s="463" t="s">
        <v>119</v>
      </c>
      <c r="B639" s="482">
        <v>0</v>
      </c>
      <c r="C639" s="482">
        <v>0</v>
      </c>
      <c r="D639" s="482">
        <v>0</v>
      </c>
      <c r="E639" s="482">
        <v>0</v>
      </c>
      <c r="F639" s="482">
        <v>0</v>
      </c>
      <c r="G639" s="482">
        <v>0</v>
      </c>
      <c r="H639" s="482">
        <v>0</v>
      </c>
      <c r="I639" s="482" t="s">
        <v>20</v>
      </c>
      <c r="J639" s="479" t="s">
        <v>119</v>
      </c>
      <c r="K639" s="489">
        <v>0</v>
      </c>
      <c r="L639" s="482">
        <v>0</v>
      </c>
      <c r="M639" s="482">
        <v>0</v>
      </c>
      <c r="N639" s="482">
        <v>0</v>
      </c>
      <c r="O639" s="482">
        <v>0</v>
      </c>
      <c r="P639" s="482">
        <v>0</v>
      </c>
      <c r="Q639" s="482">
        <v>0</v>
      </c>
      <c r="R639" s="482">
        <v>0</v>
      </c>
      <c r="S639" s="482">
        <v>0</v>
      </c>
      <c r="T639" s="482">
        <v>0</v>
      </c>
      <c r="U639" s="482">
        <v>0</v>
      </c>
      <c r="V639" s="482">
        <v>0</v>
      </c>
      <c r="W639" s="482">
        <v>0</v>
      </c>
      <c r="X639" s="482">
        <v>0</v>
      </c>
      <c r="Y639" s="490" t="s">
        <v>418</v>
      </c>
      <c r="Z639" s="490" t="s">
        <v>418</v>
      </c>
      <c r="AA639" s="482">
        <v>0</v>
      </c>
      <c r="AB639" s="490">
        <v>0</v>
      </c>
      <c r="AC639" s="482">
        <v>0</v>
      </c>
      <c r="AD639" s="490">
        <v>0</v>
      </c>
      <c r="AE639" s="482">
        <v>0</v>
      </c>
      <c r="AF639" s="491">
        <v>0</v>
      </c>
    </row>
    <row r="640" spans="1:32" ht="15" customHeight="1" x14ac:dyDescent="0.2">
      <c r="A640" s="463" t="s">
        <v>120</v>
      </c>
      <c r="B640" s="482">
        <v>0</v>
      </c>
      <c r="C640" s="482">
        <v>0</v>
      </c>
      <c r="D640" s="482">
        <v>0</v>
      </c>
      <c r="E640" s="482">
        <v>0</v>
      </c>
      <c r="F640" s="482">
        <v>0</v>
      </c>
      <c r="G640" s="482">
        <v>0</v>
      </c>
      <c r="H640" s="482">
        <v>0</v>
      </c>
      <c r="I640" s="482" t="s">
        <v>20</v>
      </c>
      <c r="J640" s="479" t="s">
        <v>120</v>
      </c>
      <c r="K640" s="489">
        <v>0</v>
      </c>
      <c r="L640" s="482">
        <v>0</v>
      </c>
      <c r="M640" s="482">
        <v>0</v>
      </c>
      <c r="N640" s="482">
        <v>0</v>
      </c>
      <c r="O640" s="482">
        <v>0</v>
      </c>
      <c r="P640" s="482">
        <v>0</v>
      </c>
      <c r="Q640" s="482">
        <v>0</v>
      </c>
      <c r="R640" s="482">
        <v>0</v>
      </c>
      <c r="S640" s="482">
        <v>0</v>
      </c>
      <c r="T640" s="482">
        <v>0</v>
      </c>
      <c r="U640" s="482">
        <v>0</v>
      </c>
      <c r="V640" s="482">
        <v>0</v>
      </c>
      <c r="W640" s="482">
        <v>0</v>
      </c>
      <c r="X640" s="482">
        <v>0</v>
      </c>
      <c r="Y640" s="490" t="s">
        <v>418</v>
      </c>
      <c r="Z640" s="490" t="s">
        <v>418</v>
      </c>
      <c r="AA640" s="482">
        <v>0</v>
      </c>
      <c r="AB640" s="490">
        <v>0</v>
      </c>
      <c r="AC640" s="482">
        <v>0</v>
      </c>
      <c r="AD640" s="490">
        <v>0</v>
      </c>
      <c r="AE640" s="482">
        <v>0</v>
      </c>
      <c r="AF640" s="491">
        <v>0</v>
      </c>
    </row>
    <row r="641" spans="1:32" ht="15" customHeight="1" x14ac:dyDescent="0.2">
      <c r="A641" s="463" t="s">
        <v>121</v>
      </c>
      <c r="B641" s="482">
        <v>0</v>
      </c>
      <c r="C641" s="482">
        <v>0</v>
      </c>
      <c r="D641" s="482">
        <v>0</v>
      </c>
      <c r="E641" s="482">
        <v>0</v>
      </c>
      <c r="F641" s="482">
        <v>0</v>
      </c>
      <c r="G641" s="482">
        <v>0</v>
      </c>
      <c r="H641" s="482">
        <v>0</v>
      </c>
      <c r="I641" s="482" t="s">
        <v>20</v>
      </c>
      <c r="J641" s="479" t="s">
        <v>121</v>
      </c>
      <c r="K641" s="489">
        <v>0</v>
      </c>
      <c r="L641" s="482">
        <v>0</v>
      </c>
      <c r="M641" s="482">
        <v>0</v>
      </c>
      <c r="N641" s="482">
        <v>0</v>
      </c>
      <c r="O641" s="482">
        <v>0</v>
      </c>
      <c r="P641" s="482">
        <v>0</v>
      </c>
      <c r="Q641" s="482">
        <v>0</v>
      </c>
      <c r="R641" s="482">
        <v>0</v>
      </c>
      <c r="S641" s="482">
        <v>0</v>
      </c>
      <c r="T641" s="482">
        <v>0</v>
      </c>
      <c r="U641" s="482">
        <v>0</v>
      </c>
      <c r="V641" s="482">
        <v>0</v>
      </c>
      <c r="W641" s="482">
        <v>0</v>
      </c>
      <c r="X641" s="482">
        <v>0</v>
      </c>
      <c r="Y641" s="490" t="s">
        <v>418</v>
      </c>
      <c r="Z641" s="490" t="s">
        <v>418</v>
      </c>
      <c r="AA641" s="482">
        <v>0</v>
      </c>
      <c r="AB641" s="490">
        <v>0</v>
      </c>
      <c r="AC641" s="482">
        <v>0</v>
      </c>
      <c r="AD641" s="490">
        <v>0</v>
      </c>
      <c r="AE641" s="482">
        <v>0</v>
      </c>
      <c r="AF641" s="491">
        <v>0</v>
      </c>
    </row>
    <row r="642" spans="1:32" ht="15" customHeight="1" x14ac:dyDescent="0.2">
      <c r="A642" s="463" t="s">
        <v>70</v>
      </c>
      <c r="B642" s="482">
        <v>0</v>
      </c>
      <c r="C642" s="482">
        <v>0</v>
      </c>
      <c r="D642" s="482">
        <v>0</v>
      </c>
      <c r="E642" s="482">
        <v>0</v>
      </c>
      <c r="F642" s="482">
        <v>0</v>
      </c>
      <c r="G642" s="482">
        <v>0</v>
      </c>
      <c r="H642" s="482">
        <v>0</v>
      </c>
      <c r="I642" s="482" t="s">
        <v>20</v>
      </c>
      <c r="J642" s="479" t="s">
        <v>70</v>
      </c>
      <c r="K642" s="489">
        <v>0</v>
      </c>
      <c r="L642" s="482">
        <v>0</v>
      </c>
      <c r="M642" s="482">
        <v>0</v>
      </c>
      <c r="N642" s="482">
        <v>0</v>
      </c>
      <c r="O642" s="482">
        <v>0</v>
      </c>
      <c r="P642" s="482">
        <v>0</v>
      </c>
      <c r="Q642" s="482">
        <v>0</v>
      </c>
      <c r="R642" s="482">
        <v>0</v>
      </c>
      <c r="S642" s="482">
        <v>0</v>
      </c>
      <c r="T642" s="482">
        <v>0</v>
      </c>
      <c r="U642" s="482">
        <v>0</v>
      </c>
      <c r="V642" s="482">
        <v>0</v>
      </c>
      <c r="W642" s="482">
        <v>0</v>
      </c>
      <c r="X642" s="482">
        <v>0</v>
      </c>
      <c r="Y642" s="490" t="s">
        <v>418</v>
      </c>
      <c r="Z642" s="490" t="s">
        <v>418</v>
      </c>
      <c r="AA642" s="482">
        <v>0</v>
      </c>
      <c r="AB642" s="490">
        <v>0</v>
      </c>
      <c r="AC642" s="482">
        <v>0</v>
      </c>
      <c r="AD642" s="490">
        <v>0</v>
      </c>
      <c r="AE642" s="482">
        <v>0</v>
      </c>
      <c r="AF642" s="491">
        <v>0</v>
      </c>
    </row>
    <row r="643" spans="1:32" ht="15" customHeight="1" x14ac:dyDescent="0.2">
      <c r="A643" s="463" t="s">
        <v>122</v>
      </c>
      <c r="B643" s="482">
        <v>0</v>
      </c>
      <c r="C643" s="482">
        <v>0</v>
      </c>
      <c r="D643" s="482">
        <v>0</v>
      </c>
      <c r="E643" s="482">
        <v>0</v>
      </c>
      <c r="F643" s="482">
        <v>0</v>
      </c>
      <c r="G643" s="482">
        <v>0</v>
      </c>
      <c r="H643" s="482">
        <v>0</v>
      </c>
      <c r="I643" s="482" t="s">
        <v>20</v>
      </c>
      <c r="J643" s="479" t="s">
        <v>122</v>
      </c>
      <c r="K643" s="489">
        <v>0</v>
      </c>
      <c r="L643" s="482">
        <v>0</v>
      </c>
      <c r="M643" s="482">
        <v>0</v>
      </c>
      <c r="N643" s="482">
        <v>0</v>
      </c>
      <c r="O643" s="482">
        <v>0</v>
      </c>
      <c r="P643" s="482">
        <v>0</v>
      </c>
      <c r="Q643" s="482">
        <v>0</v>
      </c>
      <c r="R643" s="482">
        <v>0</v>
      </c>
      <c r="S643" s="482">
        <v>0</v>
      </c>
      <c r="T643" s="482">
        <v>0</v>
      </c>
      <c r="U643" s="482">
        <v>0</v>
      </c>
      <c r="V643" s="482">
        <v>0</v>
      </c>
      <c r="W643" s="482">
        <v>0</v>
      </c>
      <c r="X643" s="482">
        <v>0</v>
      </c>
      <c r="Y643" s="490" t="s">
        <v>418</v>
      </c>
      <c r="Z643" s="490" t="s">
        <v>418</v>
      </c>
      <c r="AA643" s="482">
        <v>0</v>
      </c>
      <c r="AB643" s="490">
        <v>0</v>
      </c>
      <c r="AC643" s="482">
        <v>0</v>
      </c>
      <c r="AD643" s="490">
        <v>0</v>
      </c>
      <c r="AE643" s="482">
        <v>0</v>
      </c>
      <c r="AF643" s="491">
        <v>0</v>
      </c>
    </row>
    <row r="644" spans="1:32" ht="15" customHeight="1" x14ac:dyDescent="0.2">
      <c r="A644" s="463" t="s">
        <v>123</v>
      </c>
      <c r="B644" s="482">
        <v>0</v>
      </c>
      <c r="C644" s="482">
        <v>0</v>
      </c>
      <c r="D644" s="482">
        <v>0</v>
      </c>
      <c r="E644" s="482">
        <v>0</v>
      </c>
      <c r="F644" s="482">
        <v>0</v>
      </c>
      <c r="G644" s="482">
        <v>0</v>
      </c>
      <c r="H644" s="482">
        <v>0</v>
      </c>
      <c r="I644" s="482" t="s">
        <v>20</v>
      </c>
      <c r="J644" s="479" t="s">
        <v>123</v>
      </c>
      <c r="K644" s="489">
        <v>0</v>
      </c>
      <c r="L644" s="482">
        <v>0</v>
      </c>
      <c r="M644" s="482">
        <v>0</v>
      </c>
      <c r="N644" s="482">
        <v>0</v>
      </c>
      <c r="O644" s="482">
        <v>0</v>
      </c>
      <c r="P644" s="482">
        <v>0</v>
      </c>
      <c r="Q644" s="482">
        <v>0</v>
      </c>
      <c r="R644" s="482">
        <v>0</v>
      </c>
      <c r="S644" s="482">
        <v>0</v>
      </c>
      <c r="T644" s="482">
        <v>0</v>
      </c>
      <c r="U644" s="482">
        <v>0</v>
      </c>
      <c r="V644" s="482">
        <v>0</v>
      </c>
      <c r="W644" s="482">
        <v>0</v>
      </c>
      <c r="X644" s="482">
        <v>0</v>
      </c>
      <c r="Y644" s="490" t="s">
        <v>418</v>
      </c>
      <c r="Z644" s="490" t="s">
        <v>418</v>
      </c>
      <c r="AA644" s="482">
        <v>0</v>
      </c>
      <c r="AB644" s="490">
        <v>0</v>
      </c>
      <c r="AC644" s="482">
        <v>0</v>
      </c>
      <c r="AD644" s="490">
        <v>0</v>
      </c>
      <c r="AE644" s="482">
        <v>0</v>
      </c>
      <c r="AF644" s="491">
        <v>0</v>
      </c>
    </row>
    <row r="645" spans="1:32" ht="15" customHeight="1" thickBot="1" x14ac:dyDescent="0.25">
      <c r="A645" s="463" t="s">
        <v>124</v>
      </c>
      <c r="B645" s="482">
        <v>0</v>
      </c>
      <c r="C645" s="482">
        <v>0</v>
      </c>
      <c r="D645" s="482">
        <v>0</v>
      </c>
      <c r="E645" s="482">
        <v>0</v>
      </c>
      <c r="F645" s="482">
        <v>0</v>
      </c>
      <c r="G645" s="482">
        <v>0</v>
      </c>
      <c r="H645" s="482">
        <v>0</v>
      </c>
      <c r="I645" s="482" t="s">
        <v>20</v>
      </c>
      <c r="J645" s="479" t="s">
        <v>124</v>
      </c>
      <c r="K645" s="501">
        <v>0</v>
      </c>
      <c r="L645" s="502">
        <v>0</v>
      </c>
      <c r="M645" s="502">
        <v>0</v>
      </c>
      <c r="N645" s="502">
        <v>0</v>
      </c>
      <c r="O645" s="502">
        <v>0</v>
      </c>
      <c r="P645" s="502">
        <v>0</v>
      </c>
      <c r="Q645" s="502">
        <v>0</v>
      </c>
      <c r="R645" s="502">
        <v>0</v>
      </c>
      <c r="S645" s="502">
        <v>0</v>
      </c>
      <c r="T645" s="502">
        <v>0</v>
      </c>
      <c r="U645" s="502">
        <v>0</v>
      </c>
      <c r="V645" s="502">
        <v>0</v>
      </c>
      <c r="W645" s="502">
        <v>0</v>
      </c>
      <c r="X645" s="502">
        <v>0</v>
      </c>
      <c r="Y645" s="503" t="s">
        <v>418</v>
      </c>
      <c r="Z645" s="503" t="s">
        <v>418</v>
      </c>
      <c r="AA645" s="502">
        <v>0</v>
      </c>
      <c r="AB645" s="503">
        <v>0</v>
      </c>
      <c r="AC645" s="502">
        <v>0</v>
      </c>
      <c r="AD645" s="503">
        <v>0</v>
      </c>
      <c r="AE645" s="502">
        <v>0</v>
      </c>
      <c r="AF645" s="504">
        <v>0</v>
      </c>
    </row>
    <row r="646" spans="1:32" ht="15" customHeight="1" x14ac:dyDescent="0.2">
      <c r="A646" s="463" t="s">
        <v>125</v>
      </c>
      <c r="B646" s="505">
        <v>32</v>
      </c>
      <c r="C646" s="505">
        <v>2</v>
      </c>
      <c r="D646" s="505">
        <v>23</v>
      </c>
      <c r="E646" s="505">
        <v>5</v>
      </c>
      <c r="F646" s="505">
        <v>2</v>
      </c>
      <c r="G646" s="505">
        <v>0</v>
      </c>
      <c r="H646" s="505">
        <v>0</v>
      </c>
      <c r="I646" s="505" t="s">
        <v>20</v>
      </c>
      <c r="J646" s="466" t="s">
        <v>125</v>
      </c>
      <c r="K646" s="506">
        <v>0</v>
      </c>
      <c r="L646" s="506">
        <v>11</v>
      </c>
      <c r="M646" s="506">
        <v>16</v>
      </c>
      <c r="N646" s="506">
        <v>3</v>
      </c>
      <c r="O646" s="506">
        <v>2</v>
      </c>
      <c r="P646" s="506">
        <v>0</v>
      </c>
      <c r="Q646" s="506">
        <v>0</v>
      </c>
      <c r="R646" s="506">
        <v>0</v>
      </c>
      <c r="S646" s="506">
        <v>0</v>
      </c>
      <c r="T646" s="506">
        <v>0</v>
      </c>
      <c r="U646" s="506">
        <v>0</v>
      </c>
      <c r="V646" s="506">
        <v>0</v>
      </c>
      <c r="W646" s="506">
        <v>0</v>
      </c>
      <c r="X646" s="506">
        <v>0</v>
      </c>
      <c r="Y646" s="507">
        <v>17.100000000000001</v>
      </c>
      <c r="Z646" s="507">
        <v>21</v>
      </c>
      <c r="AA646" s="506">
        <v>0</v>
      </c>
      <c r="AB646" s="507">
        <v>0</v>
      </c>
      <c r="AC646" s="506">
        <v>0</v>
      </c>
      <c r="AD646" s="507">
        <v>0</v>
      </c>
      <c r="AE646" s="506">
        <v>0</v>
      </c>
      <c r="AF646" s="508">
        <v>0</v>
      </c>
    </row>
    <row r="647" spans="1:32" ht="15" customHeight="1" x14ac:dyDescent="0.2">
      <c r="A647" s="463" t="s">
        <v>126</v>
      </c>
      <c r="B647" s="506">
        <v>35</v>
      </c>
      <c r="C647" s="506">
        <v>3</v>
      </c>
      <c r="D647" s="506">
        <v>25</v>
      </c>
      <c r="E647" s="506">
        <v>5</v>
      </c>
      <c r="F647" s="506">
        <v>2</v>
      </c>
      <c r="G647" s="506">
        <v>0</v>
      </c>
      <c r="H647" s="506">
        <v>0</v>
      </c>
      <c r="I647" s="506" t="s">
        <v>20</v>
      </c>
      <c r="J647" s="463" t="s">
        <v>126</v>
      </c>
      <c r="K647" s="506">
        <v>1</v>
      </c>
      <c r="L647" s="506">
        <v>11</v>
      </c>
      <c r="M647" s="506">
        <v>17</v>
      </c>
      <c r="N647" s="506">
        <v>4</v>
      </c>
      <c r="O647" s="506">
        <v>2</v>
      </c>
      <c r="P647" s="506">
        <v>0</v>
      </c>
      <c r="Q647" s="506">
        <v>0</v>
      </c>
      <c r="R647" s="506">
        <v>0</v>
      </c>
      <c r="S647" s="506">
        <v>0</v>
      </c>
      <c r="T647" s="506">
        <v>0</v>
      </c>
      <c r="U647" s="506">
        <v>0</v>
      </c>
      <c r="V647" s="506">
        <v>0</v>
      </c>
      <c r="W647" s="506">
        <v>0</v>
      </c>
      <c r="X647" s="506">
        <v>0</v>
      </c>
      <c r="Y647" s="507">
        <v>17</v>
      </c>
      <c r="Z647" s="507">
        <v>20.8</v>
      </c>
      <c r="AA647" s="506">
        <v>0</v>
      </c>
      <c r="AB647" s="507">
        <v>0</v>
      </c>
      <c r="AC647" s="506">
        <v>0</v>
      </c>
      <c r="AD647" s="507">
        <v>0</v>
      </c>
      <c r="AE647" s="506">
        <v>0</v>
      </c>
      <c r="AF647" s="508">
        <v>0</v>
      </c>
    </row>
    <row r="648" spans="1:32" ht="15" customHeight="1" x14ac:dyDescent="0.2">
      <c r="A648" s="463" t="s">
        <v>127</v>
      </c>
      <c r="B648" s="506">
        <v>35</v>
      </c>
      <c r="C648" s="506">
        <v>3</v>
      </c>
      <c r="D648" s="506">
        <v>25</v>
      </c>
      <c r="E648" s="506">
        <v>5</v>
      </c>
      <c r="F648" s="506">
        <v>2</v>
      </c>
      <c r="G648" s="506">
        <v>0</v>
      </c>
      <c r="H648" s="506">
        <v>0</v>
      </c>
      <c r="I648" s="506" t="s">
        <v>20</v>
      </c>
      <c r="J648" s="463" t="s">
        <v>127</v>
      </c>
      <c r="K648" s="506">
        <v>1</v>
      </c>
      <c r="L648" s="506">
        <v>11</v>
      </c>
      <c r="M648" s="506">
        <v>17</v>
      </c>
      <c r="N648" s="506">
        <v>4</v>
      </c>
      <c r="O648" s="506">
        <v>2</v>
      </c>
      <c r="P648" s="506">
        <v>0</v>
      </c>
      <c r="Q648" s="506">
        <v>0</v>
      </c>
      <c r="R648" s="506">
        <v>0</v>
      </c>
      <c r="S648" s="506">
        <v>0</v>
      </c>
      <c r="T648" s="506">
        <v>0</v>
      </c>
      <c r="U648" s="506">
        <v>0</v>
      </c>
      <c r="V648" s="506">
        <v>0</v>
      </c>
      <c r="W648" s="506">
        <v>0</v>
      </c>
      <c r="X648" s="506">
        <v>0</v>
      </c>
      <c r="Y648" s="507">
        <v>17</v>
      </c>
      <c r="Z648" s="507">
        <v>20.8</v>
      </c>
      <c r="AA648" s="506">
        <v>0</v>
      </c>
      <c r="AB648" s="507">
        <v>0</v>
      </c>
      <c r="AC648" s="506">
        <v>0</v>
      </c>
      <c r="AD648" s="507">
        <v>0</v>
      </c>
      <c r="AE648" s="506">
        <v>0</v>
      </c>
      <c r="AF648" s="508">
        <v>0</v>
      </c>
    </row>
    <row r="649" spans="1:32" ht="15" customHeight="1" thickBot="1" x14ac:dyDescent="0.25">
      <c r="A649" s="463" t="s">
        <v>128</v>
      </c>
      <c r="B649" s="509">
        <v>35</v>
      </c>
      <c r="C649" s="509">
        <v>3</v>
      </c>
      <c r="D649" s="509">
        <v>25</v>
      </c>
      <c r="E649" s="509">
        <v>5</v>
      </c>
      <c r="F649" s="509">
        <v>2</v>
      </c>
      <c r="G649" s="509">
        <v>0</v>
      </c>
      <c r="H649" s="509">
        <v>0</v>
      </c>
      <c r="I649" s="509" t="s">
        <v>20</v>
      </c>
      <c r="J649" s="476" t="s">
        <v>128</v>
      </c>
      <c r="K649" s="509">
        <v>1</v>
      </c>
      <c r="L649" s="509">
        <v>11</v>
      </c>
      <c r="M649" s="509">
        <v>17</v>
      </c>
      <c r="N649" s="509">
        <v>4</v>
      </c>
      <c r="O649" s="509">
        <v>2</v>
      </c>
      <c r="P649" s="509">
        <v>0</v>
      </c>
      <c r="Q649" s="509">
        <v>0</v>
      </c>
      <c r="R649" s="509">
        <v>0</v>
      </c>
      <c r="S649" s="509">
        <v>0</v>
      </c>
      <c r="T649" s="509">
        <v>0</v>
      </c>
      <c r="U649" s="509">
        <v>0</v>
      </c>
      <c r="V649" s="509">
        <v>0</v>
      </c>
      <c r="W649" s="509">
        <v>0</v>
      </c>
      <c r="X649" s="509">
        <v>0</v>
      </c>
      <c r="Y649" s="510">
        <v>17</v>
      </c>
      <c r="Z649" s="510">
        <v>20.8</v>
      </c>
      <c r="AA649" s="509">
        <v>0</v>
      </c>
      <c r="AB649" s="510">
        <v>0</v>
      </c>
      <c r="AC649" s="509">
        <v>0</v>
      </c>
      <c r="AD649" s="510">
        <v>0</v>
      </c>
      <c r="AE649" s="509">
        <v>0</v>
      </c>
      <c r="AF649" s="511">
        <v>0</v>
      </c>
    </row>
    <row r="650" spans="1:32" ht="15" customHeight="1" x14ac:dyDescent="0.2">
      <c r="A650" s="463"/>
      <c r="AF650" s="512"/>
    </row>
    <row r="651" spans="1:32" ht="15" customHeight="1" x14ac:dyDescent="0.2">
      <c r="A651" s="463"/>
      <c r="AF651" s="512"/>
    </row>
    <row r="652" spans="1:32" ht="15" customHeight="1" x14ac:dyDescent="0.2">
      <c r="A652" s="513">
        <f>A545+1</f>
        <v>44781</v>
      </c>
      <c r="AF652" s="512"/>
    </row>
    <row r="653" spans="1:32" ht="15" customHeight="1" thickBot="1" x14ac:dyDescent="0.25">
      <c r="A653" s="463"/>
      <c r="AF653" s="512"/>
    </row>
    <row r="654" spans="1:32" ht="15" customHeight="1" x14ac:dyDescent="0.2">
      <c r="A654" s="464" t="s">
        <v>230</v>
      </c>
      <c r="B654" s="465" t="s">
        <v>386</v>
      </c>
      <c r="C654" s="465" t="s">
        <v>387</v>
      </c>
      <c r="D654" s="465" t="s">
        <v>387</v>
      </c>
      <c r="E654" s="465" t="s">
        <v>387</v>
      </c>
      <c r="F654" s="465" t="s">
        <v>387</v>
      </c>
      <c r="G654" s="465" t="s">
        <v>387</v>
      </c>
      <c r="H654" s="465" t="s">
        <v>387</v>
      </c>
      <c r="I654" s="465" t="s">
        <v>388</v>
      </c>
      <c r="J654" s="466" t="s">
        <v>389</v>
      </c>
      <c r="K654" s="465" t="s">
        <v>390</v>
      </c>
      <c r="L654" s="465" t="s">
        <v>390</v>
      </c>
      <c r="M654" s="465" t="s">
        <v>390</v>
      </c>
      <c r="N654" s="465" t="s">
        <v>390</v>
      </c>
      <c r="O654" s="465" t="s">
        <v>390</v>
      </c>
      <c r="P654" s="465" t="s">
        <v>390</v>
      </c>
      <c r="Q654" s="465" t="s">
        <v>390</v>
      </c>
      <c r="R654" s="465" t="s">
        <v>390</v>
      </c>
      <c r="S654" s="465" t="s">
        <v>390</v>
      </c>
      <c r="T654" s="465" t="s">
        <v>390</v>
      </c>
      <c r="U654" s="465" t="s">
        <v>390</v>
      </c>
      <c r="V654" s="465" t="s">
        <v>390</v>
      </c>
      <c r="W654" s="465" t="s">
        <v>390</v>
      </c>
      <c r="X654" s="465" t="s">
        <v>390</v>
      </c>
      <c r="Y654" s="467" t="s">
        <v>391</v>
      </c>
      <c r="Z654" s="467" t="s">
        <v>392</v>
      </c>
      <c r="AA654" s="465" t="s">
        <v>393</v>
      </c>
      <c r="AB654" s="467" t="s">
        <v>394</v>
      </c>
      <c r="AC654" s="468" t="s">
        <v>395</v>
      </c>
      <c r="AD654" s="469" t="s">
        <v>396</v>
      </c>
      <c r="AE654" s="468" t="s">
        <v>397</v>
      </c>
      <c r="AF654" s="470" t="s">
        <v>398</v>
      </c>
    </row>
    <row r="655" spans="1:32" ht="15" customHeight="1" x14ac:dyDescent="0.2">
      <c r="A655" s="463" t="s">
        <v>20</v>
      </c>
      <c r="B655" s="471" t="s">
        <v>20</v>
      </c>
      <c r="C655" s="471" t="s">
        <v>21</v>
      </c>
      <c r="D655" s="471" t="s">
        <v>22</v>
      </c>
      <c r="E655" s="471" t="s">
        <v>23</v>
      </c>
      <c r="F655" s="471" t="s">
        <v>24</v>
      </c>
      <c r="G655" s="471" t="s">
        <v>25</v>
      </c>
      <c r="H655" s="471" t="s">
        <v>26</v>
      </c>
      <c r="I655" s="471" t="s">
        <v>20</v>
      </c>
      <c r="J655" s="463" t="s">
        <v>399</v>
      </c>
      <c r="K655" s="471" t="s">
        <v>400</v>
      </c>
      <c r="L655" s="471" t="s">
        <v>401</v>
      </c>
      <c r="M655" s="471" t="s">
        <v>402</v>
      </c>
      <c r="N655" s="471" t="s">
        <v>403</v>
      </c>
      <c r="O655" s="471" t="s">
        <v>404</v>
      </c>
      <c r="P655" s="471" t="s">
        <v>405</v>
      </c>
      <c r="Q655" s="471" t="s">
        <v>406</v>
      </c>
      <c r="R655" s="471" t="s">
        <v>407</v>
      </c>
      <c r="S655" s="471" t="s">
        <v>408</v>
      </c>
      <c r="T655" s="471" t="s">
        <v>409</v>
      </c>
      <c r="U655" s="471" t="s">
        <v>410</v>
      </c>
      <c r="V655" s="471" t="s">
        <v>411</v>
      </c>
      <c r="W655" s="471" t="s">
        <v>412</v>
      </c>
      <c r="X655" s="471" t="s">
        <v>413</v>
      </c>
      <c r="Y655" s="472" t="s">
        <v>20</v>
      </c>
      <c r="Z655" s="472" t="s">
        <v>414</v>
      </c>
      <c r="AA655" s="471" t="s">
        <v>410</v>
      </c>
      <c r="AB655" s="471" t="s">
        <v>410</v>
      </c>
      <c r="AC655" s="473" t="s">
        <v>419</v>
      </c>
      <c r="AD655" s="473" t="s">
        <v>419</v>
      </c>
      <c r="AE655" s="473" t="s">
        <v>420</v>
      </c>
      <c r="AF655" s="474" t="s">
        <v>420</v>
      </c>
    </row>
    <row r="656" spans="1:32" ht="15" customHeight="1" thickBot="1" x14ac:dyDescent="0.25">
      <c r="A656" s="463" t="s">
        <v>20</v>
      </c>
      <c r="B656" s="471" t="s">
        <v>20</v>
      </c>
      <c r="C656" s="475" t="s">
        <v>20</v>
      </c>
      <c r="D656" s="475" t="s">
        <v>20</v>
      </c>
      <c r="E656" s="475" t="s">
        <v>20</v>
      </c>
      <c r="F656" s="475" t="s">
        <v>20</v>
      </c>
      <c r="G656" s="475" t="s">
        <v>20</v>
      </c>
      <c r="H656" s="475" t="s">
        <v>20</v>
      </c>
      <c r="I656" s="475" t="s">
        <v>20</v>
      </c>
      <c r="J656" s="476" t="s">
        <v>20</v>
      </c>
      <c r="K656" s="471" t="s">
        <v>401</v>
      </c>
      <c r="L656" s="471" t="s">
        <v>402</v>
      </c>
      <c r="M656" s="471" t="s">
        <v>403</v>
      </c>
      <c r="N656" s="471" t="s">
        <v>404</v>
      </c>
      <c r="O656" s="471" t="s">
        <v>405</v>
      </c>
      <c r="P656" s="471" t="s">
        <v>406</v>
      </c>
      <c r="Q656" s="471" t="s">
        <v>407</v>
      </c>
      <c r="R656" s="471" t="s">
        <v>408</v>
      </c>
      <c r="S656" s="471" t="s">
        <v>409</v>
      </c>
      <c r="T656" s="471" t="s">
        <v>410</v>
      </c>
      <c r="U656" s="471" t="s">
        <v>411</v>
      </c>
      <c r="V656" s="471" t="s">
        <v>412</v>
      </c>
      <c r="W656" s="471" t="s">
        <v>413</v>
      </c>
      <c r="X656" s="471" t="s">
        <v>415</v>
      </c>
      <c r="Y656" s="472" t="s">
        <v>20</v>
      </c>
      <c r="Z656" s="472" t="s">
        <v>20</v>
      </c>
      <c r="AA656" s="471" t="s">
        <v>20</v>
      </c>
      <c r="AB656" s="472" t="s">
        <v>20</v>
      </c>
      <c r="AC656" s="473" t="s">
        <v>27</v>
      </c>
      <c r="AD656" s="477" t="s">
        <v>27</v>
      </c>
      <c r="AE656" s="473" t="s">
        <v>28</v>
      </c>
      <c r="AF656" s="478" t="s">
        <v>28</v>
      </c>
    </row>
    <row r="657" spans="1:32" ht="15" customHeight="1" thickBot="1" x14ac:dyDescent="0.25">
      <c r="A657" s="463" t="s">
        <v>29</v>
      </c>
      <c r="B657" s="480">
        <v>0</v>
      </c>
      <c r="C657" s="481">
        <v>0</v>
      </c>
      <c r="D657" s="482">
        <v>0</v>
      </c>
      <c r="E657" s="482">
        <v>0</v>
      </c>
      <c r="F657" s="482">
        <v>0</v>
      </c>
      <c r="G657" s="482">
        <v>0</v>
      </c>
      <c r="H657" s="482">
        <v>0</v>
      </c>
      <c r="I657" s="482" t="s">
        <v>20</v>
      </c>
      <c r="J657" s="483" t="s">
        <v>29</v>
      </c>
      <c r="K657" s="484">
        <v>0</v>
      </c>
      <c r="L657" s="485">
        <v>0</v>
      </c>
      <c r="M657" s="485">
        <v>0</v>
      </c>
      <c r="N657" s="485">
        <v>0</v>
      </c>
      <c r="O657" s="485">
        <v>0</v>
      </c>
      <c r="P657" s="485">
        <v>0</v>
      </c>
      <c r="Q657" s="485">
        <v>0</v>
      </c>
      <c r="R657" s="485">
        <v>0</v>
      </c>
      <c r="S657" s="485">
        <v>0</v>
      </c>
      <c r="T657" s="485">
        <v>0</v>
      </c>
      <c r="U657" s="485">
        <v>0</v>
      </c>
      <c r="V657" s="485">
        <v>0</v>
      </c>
      <c r="W657" s="485">
        <v>0</v>
      </c>
      <c r="X657" s="485">
        <v>0</v>
      </c>
      <c r="Y657" s="486" t="s">
        <v>418</v>
      </c>
      <c r="Z657" s="486" t="s">
        <v>418</v>
      </c>
      <c r="AA657" s="485">
        <v>0</v>
      </c>
      <c r="AB657" s="486">
        <v>0</v>
      </c>
      <c r="AC657" s="485">
        <v>0</v>
      </c>
      <c r="AD657" s="486">
        <v>0</v>
      </c>
      <c r="AE657" s="485">
        <v>0</v>
      </c>
      <c r="AF657" s="487">
        <v>0</v>
      </c>
    </row>
    <row r="658" spans="1:32" ht="15" customHeight="1" x14ac:dyDescent="0.2">
      <c r="A658" s="463" t="s">
        <v>30</v>
      </c>
      <c r="B658" s="488">
        <v>0</v>
      </c>
      <c r="C658" s="482">
        <v>0</v>
      </c>
      <c r="D658" s="482">
        <v>0</v>
      </c>
      <c r="E658" s="482">
        <v>0</v>
      </c>
      <c r="F658" s="482">
        <v>0</v>
      </c>
      <c r="G658" s="482">
        <v>0</v>
      </c>
      <c r="H658" s="482">
        <v>0</v>
      </c>
      <c r="I658" s="482" t="s">
        <v>20</v>
      </c>
      <c r="J658" s="479" t="s">
        <v>30</v>
      </c>
      <c r="K658" s="489">
        <v>0</v>
      </c>
      <c r="L658" s="482">
        <v>0</v>
      </c>
      <c r="M658" s="482">
        <v>0</v>
      </c>
      <c r="N658" s="482">
        <v>0</v>
      </c>
      <c r="O658" s="482">
        <v>0</v>
      </c>
      <c r="P658" s="482">
        <v>0</v>
      </c>
      <c r="Q658" s="482">
        <v>0</v>
      </c>
      <c r="R658" s="482">
        <v>0</v>
      </c>
      <c r="S658" s="482">
        <v>0</v>
      </c>
      <c r="T658" s="482">
        <v>0</v>
      </c>
      <c r="U658" s="482">
        <v>0</v>
      </c>
      <c r="V658" s="482">
        <v>0</v>
      </c>
      <c r="W658" s="482">
        <v>0</v>
      </c>
      <c r="X658" s="482">
        <v>0</v>
      </c>
      <c r="Y658" s="490" t="s">
        <v>418</v>
      </c>
      <c r="Z658" s="490" t="s">
        <v>418</v>
      </c>
      <c r="AA658" s="482">
        <v>0</v>
      </c>
      <c r="AB658" s="490">
        <v>0</v>
      </c>
      <c r="AC658" s="482">
        <v>0</v>
      </c>
      <c r="AD658" s="490">
        <v>0</v>
      </c>
      <c r="AE658" s="482">
        <v>0</v>
      </c>
      <c r="AF658" s="491">
        <v>0</v>
      </c>
    </row>
    <row r="659" spans="1:32" ht="15" customHeight="1" x14ac:dyDescent="0.2">
      <c r="A659" s="463" t="s">
        <v>32</v>
      </c>
      <c r="B659" s="482">
        <v>0</v>
      </c>
      <c r="C659" s="482">
        <v>0</v>
      </c>
      <c r="D659" s="482">
        <v>0</v>
      </c>
      <c r="E659" s="482">
        <v>0</v>
      </c>
      <c r="F659" s="482">
        <v>0</v>
      </c>
      <c r="G659" s="482">
        <v>0</v>
      </c>
      <c r="H659" s="482">
        <v>0</v>
      </c>
      <c r="I659" s="482" t="s">
        <v>20</v>
      </c>
      <c r="J659" s="479" t="s">
        <v>32</v>
      </c>
      <c r="K659" s="489">
        <v>0</v>
      </c>
      <c r="L659" s="482">
        <v>0</v>
      </c>
      <c r="M659" s="482">
        <v>0</v>
      </c>
      <c r="N659" s="482">
        <v>0</v>
      </c>
      <c r="O659" s="482">
        <v>0</v>
      </c>
      <c r="P659" s="482">
        <v>0</v>
      </c>
      <c r="Q659" s="482">
        <v>0</v>
      </c>
      <c r="R659" s="482">
        <v>0</v>
      </c>
      <c r="S659" s="482">
        <v>0</v>
      </c>
      <c r="T659" s="482">
        <v>0</v>
      </c>
      <c r="U659" s="482">
        <v>0</v>
      </c>
      <c r="V659" s="482">
        <v>0</v>
      </c>
      <c r="W659" s="482">
        <v>0</v>
      </c>
      <c r="X659" s="482">
        <v>0</v>
      </c>
      <c r="Y659" s="490" t="s">
        <v>418</v>
      </c>
      <c r="Z659" s="490" t="s">
        <v>418</v>
      </c>
      <c r="AA659" s="482">
        <v>0</v>
      </c>
      <c r="AB659" s="490">
        <v>0</v>
      </c>
      <c r="AC659" s="482">
        <v>0</v>
      </c>
      <c r="AD659" s="490">
        <v>0</v>
      </c>
      <c r="AE659" s="482">
        <v>0</v>
      </c>
      <c r="AF659" s="491">
        <v>0</v>
      </c>
    </row>
    <row r="660" spans="1:32" ht="15" customHeight="1" x14ac:dyDescent="0.2">
      <c r="A660" s="463" t="s">
        <v>34</v>
      </c>
      <c r="B660" s="482">
        <v>0</v>
      </c>
      <c r="C660" s="482">
        <v>0</v>
      </c>
      <c r="D660" s="482">
        <v>0</v>
      </c>
      <c r="E660" s="482">
        <v>0</v>
      </c>
      <c r="F660" s="482">
        <v>0</v>
      </c>
      <c r="G660" s="482">
        <v>0</v>
      </c>
      <c r="H660" s="482">
        <v>0</v>
      </c>
      <c r="I660" s="482" t="s">
        <v>20</v>
      </c>
      <c r="J660" s="479" t="s">
        <v>34</v>
      </c>
      <c r="K660" s="489">
        <v>0</v>
      </c>
      <c r="L660" s="482">
        <v>0</v>
      </c>
      <c r="M660" s="482">
        <v>0</v>
      </c>
      <c r="N660" s="482">
        <v>0</v>
      </c>
      <c r="O660" s="482">
        <v>0</v>
      </c>
      <c r="P660" s="482">
        <v>0</v>
      </c>
      <c r="Q660" s="482">
        <v>0</v>
      </c>
      <c r="R660" s="482">
        <v>0</v>
      </c>
      <c r="S660" s="482">
        <v>0</v>
      </c>
      <c r="T660" s="482">
        <v>0</v>
      </c>
      <c r="U660" s="482">
        <v>0</v>
      </c>
      <c r="V660" s="482">
        <v>0</v>
      </c>
      <c r="W660" s="482">
        <v>0</v>
      </c>
      <c r="X660" s="482">
        <v>0</v>
      </c>
      <c r="Y660" s="490" t="s">
        <v>418</v>
      </c>
      <c r="Z660" s="490" t="s">
        <v>418</v>
      </c>
      <c r="AA660" s="482">
        <v>0</v>
      </c>
      <c r="AB660" s="490">
        <v>0</v>
      </c>
      <c r="AC660" s="482">
        <v>0</v>
      </c>
      <c r="AD660" s="490">
        <v>0</v>
      </c>
      <c r="AE660" s="482">
        <v>0</v>
      </c>
      <c r="AF660" s="491">
        <v>0</v>
      </c>
    </row>
    <row r="661" spans="1:32" ht="15" customHeight="1" x14ac:dyDescent="0.2">
      <c r="A661" s="463" t="s">
        <v>31</v>
      </c>
      <c r="B661" s="482">
        <v>0</v>
      </c>
      <c r="C661" s="482">
        <v>0</v>
      </c>
      <c r="D661" s="482">
        <v>0</v>
      </c>
      <c r="E661" s="482">
        <v>0</v>
      </c>
      <c r="F661" s="482">
        <v>0</v>
      </c>
      <c r="G661" s="482">
        <v>0</v>
      </c>
      <c r="H661" s="482">
        <v>0</v>
      </c>
      <c r="I661" s="482" t="s">
        <v>20</v>
      </c>
      <c r="J661" s="479" t="s">
        <v>31</v>
      </c>
      <c r="K661" s="489">
        <v>0</v>
      </c>
      <c r="L661" s="482">
        <v>0</v>
      </c>
      <c r="M661" s="482">
        <v>0</v>
      </c>
      <c r="N661" s="482">
        <v>0</v>
      </c>
      <c r="O661" s="482">
        <v>0</v>
      </c>
      <c r="P661" s="482">
        <v>0</v>
      </c>
      <c r="Q661" s="482">
        <v>0</v>
      </c>
      <c r="R661" s="482">
        <v>0</v>
      </c>
      <c r="S661" s="482">
        <v>0</v>
      </c>
      <c r="T661" s="482">
        <v>0</v>
      </c>
      <c r="U661" s="482">
        <v>0</v>
      </c>
      <c r="V661" s="482">
        <v>0</v>
      </c>
      <c r="W661" s="482">
        <v>0</v>
      </c>
      <c r="X661" s="482">
        <v>0</v>
      </c>
      <c r="Y661" s="490" t="s">
        <v>418</v>
      </c>
      <c r="Z661" s="490" t="s">
        <v>418</v>
      </c>
      <c r="AA661" s="482">
        <v>0</v>
      </c>
      <c r="AB661" s="490">
        <v>0</v>
      </c>
      <c r="AC661" s="482">
        <v>0</v>
      </c>
      <c r="AD661" s="490">
        <v>0</v>
      </c>
      <c r="AE661" s="482">
        <v>0</v>
      </c>
      <c r="AF661" s="491">
        <v>0</v>
      </c>
    </row>
    <row r="662" spans="1:32" ht="15" customHeight="1" x14ac:dyDescent="0.2">
      <c r="A662" s="463" t="s">
        <v>37</v>
      </c>
      <c r="B662" s="482">
        <v>0</v>
      </c>
      <c r="C662" s="482">
        <v>0</v>
      </c>
      <c r="D662" s="482">
        <v>0</v>
      </c>
      <c r="E662" s="482">
        <v>0</v>
      </c>
      <c r="F662" s="482">
        <v>0</v>
      </c>
      <c r="G662" s="482">
        <v>0</v>
      </c>
      <c r="H662" s="482">
        <v>0</v>
      </c>
      <c r="I662" s="482" t="s">
        <v>20</v>
      </c>
      <c r="J662" s="479" t="s">
        <v>37</v>
      </c>
      <c r="K662" s="489">
        <v>0</v>
      </c>
      <c r="L662" s="482">
        <v>0</v>
      </c>
      <c r="M662" s="482">
        <v>0</v>
      </c>
      <c r="N662" s="482">
        <v>0</v>
      </c>
      <c r="O662" s="482">
        <v>0</v>
      </c>
      <c r="P662" s="482">
        <v>0</v>
      </c>
      <c r="Q662" s="482">
        <v>0</v>
      </c>
      <c r="R662" s="482">
        <v>0</v>
      </c>
      <c r="S662" s="482">
        <v>0</v>
      </c>
      <c r="T662" s="482">
        <v>0</v>
      </c>
      <c r="U662" s="482">
        <v>0</v>
      </c>
      <c r="V662" s="482">
        <v>0</v>
      </c>
      <c r="W662" s="482">
        <v>0</v>
      </c>
      <c r="X662" s="482">
        <v>0</v>
      </c>
      <c r="Y662" s="490" t="s">
        <v>418</v>
      </c>
      <c r="Z662" s="490" t="s">
        <v>418</v>
      </c>
      <c r="AA662" s="482">
        <v>0</v>
      </c>
      <c r="AB662" s="490">
        <v>0</v>
      </c>
      <c r="AC662" s="482">
        <v>0</v>
      </c>
      <c r="AD662" s="490">
        <v>0</v>
      </c>
      <c r="AE662" s="482">
        <v>0</v>
      </c>
      <c r="AF662" s="491">
        <v>0</v>
      </c>
    </row>
    <row r="663" spans="1:32" ht="15" customHeight="1" x14ac:dyDescent="0.2">
      <c r="A663" s="463" t="s">
        <v>39</v>
      </c>
      <c r="B663" s="482">
        <v>0</v>
      </c>
      <c r="C663" s="482">
        <v>0</v>
      </c>
      <c r="D663" s="482">
        <v>0</v>
      </c>
      <c r="E663" s="482">
        <v>0</v>
      </c>
      <c r="F663" s="482">
        <v>0</v>
      </c>
      <c r="G663" s="482">
        <v>0</v>
      </c>
      <c r="H663" s="482">
        <v>0</v>
      </c>
      <c r="I663" s="482" t="s">
        <v>20</v>
      </c>
      <c r="J663" s="479" t="s">
        <v>39</v>
      </c>
      <c r="K663" s="489">
        <v>0</v>
      </c>
      <c r="L663" s="482">
        <v>0</v>
      </c>
      <c r="M663" s="482">
        <v>0</v>
      </c>
      <c r="N663" s="482">
        <v>0</v>
      </c>
      <c r="O663" s="482">
        <v>0</v>
      </c>
      <c r="P663" s="482">
        <v>0</v>
      </c>
      <c r="Q663" s="482">
        <v>0</v>
      </c>
      <c r="R663" s="482">
        <v>0</v>
      </c>
      <c r="S663" s="482">
        <v>0</v>
      </c>
      <c r="T663" s="482">
        <v>0</v>
      </c>
      <c r="U663" s="482">
        <v>0</v>
      </c>
      <c r="V663" s="482">
        <v>0</v>
      </c>
      <c r="W663" s="482">
        <v>0</v>
      </c>
      <c r="X663" s="482">
        <v>0</v>
      </c>
      <c r="Y663" s="490" t="s">
        <v>418</v>
      </c>
      <c r="Z663" s="490" t="s">
        <v>418</v>
      </c>
      <c r="AA663" s="482">
        <v>0</v>
      </c>
      <c r="AB663" s="490">
        <v>0</v>
      </c>
      <c r="AC663" s="482">
        <v>0</v>
      </c>
      <c r="AD663" s="490">
        <v>0</v>
      </c>
      <c r="AE663" s="482">
        <v>0</v>
      </c>
      <c r="AF663" s="491">
        <v>0</v>
      </c>
    </row>
    <row r="664" spans="1:32" ht="15" customHeight="1" x14ac:dyDescent="0.2">
      <c r="A664" s="463" t="s">
        <v>41</v>
      </c>
      <c r="B664" s="482">
        <v>0</v>
      </c>
      <c r="C664" s="482">
        <v>0</v>
      </c>
      <c r="D664" s="482">
        <v>0</v>
      </c>
      <c r="E664" s="482">
        <v>0</v>
      </c>
      <c r="F664" s="482">
        <v>0</v>
      </c>
      <c r="G664" s="482">
        <v>0</v>
      </c>
      <c r="H664" s="482">
        <v>0</v>
      </c>
      <c r="I664" s="482" t="s">
        <v>20</v>
      </c>
      <c r="J664" s="479" t="s">
        <v>41</v>
      </c>
      <c r="K664" s="489">
        <v>0</v>
      </c>
      <c r="L664" s="482">
        <v>0</v>
      </c>
      <c r="M664" s="482">
        <v>0</v>
      </c>
      <c r="N664" s="482">
        <v>0</v>
      </c>
      <c r="O664" s="482">
        <v>0</v>
      </c>
      <c r="P664" s="482">
        <v>0</v>
      </c>
      <c r="Q664" s="482">
        <v>0</v>
      </c>
      <c r="R664" s="482">
        <v>0</v>
      </c>
      <c r="S664" s="482">
        <v>0</v>
      </c>
      <c r="T664" s="482">
        <v>0</v>
      </c>
      <c r="U664" s="482">
        <v>0</v>
      </c>
      <c r="V664" s="482">
        <v>0</v>
      </c>
      <c r="W664" s="482">
        <v>0</v>
      </c>
      <c r="X664" s="482">
        <v>0</v>
      </c>
      <c r="Y664" s="490" t="s">
        <v>418</v>
      </c>
      <c r="Z664" s="490" t="s">
        <v>418</v>
      </c>
      <c r="AA664" s="482">
        <v>0</v>
      </c>
      <c r="AB664" s="490">
        <v>0</v>
      </c>
      <c r="AC664" s="482">
        <v>0</v>
      </c>
      <c r="AD664" s="490">
        <v>0</v>
      </c>
      <c r="AE664" s="482">
        <v>0</v>
      </c>
      <c r="AF664" s="491">
        <v>0</v>
      </c>
    </row>
    <row r="665" spans="1:32" ht="15" customHeight="1" x14ac:dyDescent="0.2">
      <c r="A665" s="463" t="s">
        <v>33</v>
      </c>
      <c r="B665" s="482">
        <v>0</v>
      </c>
      <c r="C665" s="482">
        <v>0</v>
      </c>
      <c r="D665" s="482">
        <v>0</v>
      </c>
      <c r="E665" s="482">
        <v>0</v>
      </c>
      <c r="F665" s="482">
        <v>0</v>
      </c>
      <c r="G665" s="482">
        <v>0</v>
      </c>
      <c r="H665" s="482">
        <v>0</v>
      </c>
      <c r="I665" s="482" t="s">
        <v>20</v>
      </c>
      <c r="J665" s="479" t="s">
        <v>33</v>
      </c>
      <c r="K665" s="489">
        <v>0</v>
      </c>
      <c r="L665" s="482">
        <v>0</v>
      </c>
      <c r="M665" s="482">
        <v>0</v>
      </c>
      <c r="N665" s="482">
        <v>0</v>
      </c>
      <c r="O665" s="482">
        <v>0</v>
      </c>
      <c r="P665" s="482">
        <v>0</v>
      </c>
      <c r="Q665" s="482">
        <v>0</v>
      </c>
      <c r="R665" s="482">
        <v>0</v>
      </c>
      <c r="S665" s="482">
        <v>0</v>
      </c>
      <c r="T665" s="482">
        <v>0</v>
      </c>
      <c r="U665" s="482">
        <v>0</v>
      </c>
      <c r="V665" s="482">
        <v>0</v>
      </c>
      <c r="W665" s="482">
        <v>0</v>
      </c>
      <c r="X665" s="482">
        <v>0</v>
      </c>
      <c r="Y665" s="490" t="s">
        <v>418</v>
      </c>
      <c r="Z665" s="490" t="s">
        <v>418</v>
      </c>
      <c r="AA665" s="482">
        <v>0</v>
      </c>
      <c r="AB665" s="490">
        <v>0</v>
      </c>
      <c r="AC665" s="482">
        <v>0</v>
      </c>
      <c r="AD665" s="490">
        <v>0</v>
      </c>
      <c r="AE665" s="482">
        <v>0</v>
      </c>
      <c r="AF665" s="491">
        <v>0</v>
      </c>
    </row>
    <row r="666" spans="1:32" ht="15" customHeight="1" x14ac:dyDescent="0.2">
      <c r="A666" s="463" t="s">
        <v>44</v>
      </c>
      <c r="B666" s="482">
        <v>0</v>
      </c>
      <c r="C666" s="482">
        <v>0</v>
      </c>
      <c r="D666" s="482">
        <v>0</v>
      </c>
      <c r="E666" s="482">
        <v>0</v>
      </c>
      <c r="F666" s="482">
        <v>0</v>
      </c>
      <c r="G666" s="482">
        <v>0</v>
      </c>
      <c r="H666" s="482">
        <v>0</v>
      </c>
      <c r="I666" s="482" t="s">
        <v>20</v>
      </c>
      <c r="J666" s="479" t="s">
        <v>44</v>
      </c>
      <c r="K666" s="489">
        <v>0</v>
      </c>
      <c r="L666" s="482">
        <v>0</v>
      </c>
      <c r="M666" s="482">
        <v>0</v>
      </c>
      <c r="N666" s="482">
        <v>0</v>
      </c>
      <c r="O666" s="482">
        <v>0</v>
      </c>
      <c r="P666" s="482">
        <v>0</v>
      </c>
      <c r="Q666" s="482">
        <v>0</v>
      </c>
      <c r="R666" s="482">
        <v>0</v>
      </c>
      <c r="S666" s="482">
        <v>0</v>
      </c>
      <c r="T666" s="482">
        <v>0</v>
      </c>
      <c r="U666" s="482">
        <v>0</v>
      </c>
      <c r="V666" s="482">
        <v>0</v>
      </c>
      <c r="W666" s="482">
        <v>0</v>
      </c>
      <c r="X666" s="482">
        <v>0</v>
      </c>
      <c r="Y666" s="490" t="s">
        <v>418</v>
      </c>
      <c r="Z666" s="490" t="s">
        <v>418</v>
      </c>
      <c r="AA666" s="482">
        <v>0</v>
      </c>
      <c r="AB666" s="490">
        <v>0</v>
      </c>
      <c r="AC666" s="482">
        <v>0</v>
      </c>
      <c r="AD666" s="490">
        <v>0</v>
      </c>
      <c r="AE666" s="482">
        <v>0</v>
      </c>
      <c r="AF666" s="491">
        <v>0</v>
      </c>
    </row>
    <row r="667" spans="1:32" ht="15" customHeight="1" x14ac:dyDescent="0.2">
      <c r="A667" s="463" t="s">
        <v>46</v>
      </c>
      <c r="B667" s="482">
        <v>0</v>
      </c>
      <c r="C667" s="482">
        <v>0</v>
      </c>
      <c r="D667" s="482">
        <v>0</v>
      </c>
      <c r="E667" s="482">
        <v>0</v>
      </c>
      <c r="F667" s="482">
        <v>0</v>
      </c>
      <c r="G667" s="482">
        <v>0</v>
      </c>
      <c r="H667" s="482">
        <v>0</v>
      </c>
      <c r="I667" s="482" t="s">
        <v>20</v>
      </c>
      <c r="J667" s="479" t="s">
        <v>46</v>
      </c>
      <c r="K667" s="489">
        <v>0</v>
      </c>
      <c r="L667" s="482">
        <v>0</v>
      </c>
      <c r="M667" s="482">
        <v>0</v>
      </c>
      <c r="N667" s="482">
        <v>0</v>
      </c>
      <c r="O667" s="482">
        <v>0</v>
      </c>
      <c r="P667" s="482">
        <v>0</v>
      </c>
      <c r="Q667" s="482">
        <v>0</v>
      </c>
      <c r="R667" s="482">
        <v>0</v>
      </c>
      <c r="S667" s="482">
        <v>0</v>
      </c>
      <c r="T667" s="482">
        <v>0</v>
      </c>
      <c r="U667" s="482">
        <v>0</v>
      </c>
      <c r="V667" s="482">
        <v>0</v>
      </c>
      <c r="W667" s="482">
        <v>0</v>
      </c>
      <c r="X667" s="482">
        <v>0</v>
      </c>
      <c r="Y667" s="490" t="s">
        <v>418</v>
      </c>
      <c r="Z667" s="490" t="s">
        <v>418</v>
      </c>
      <c r="AA667" s="482">
        <v>0</v>
      </c>
      <c r="AB667" s="490">
        <v>0</v>
      </c>
      <c r="AC667" s="482">
        <v>0</v>
      </c>
      <c r="AD667" s="490">
        <v>0</v>
      </c>
      <c r="AE667" s="482">
        <v>0</v>
      </c>
      <c r="AF667" s="491">
        <v>0</v>
      </c>
    </row>
    <row r="668" spans="1:32" ht="15" customHeight="1" x14ac:dyDescent="0.2">
      <c r="A668" s="463" t="s">
        <v>48</v>
      </c>
      <c r="B668" s="482">
        <v>0</v>
      </c>
      <c r="C668" s="482">
        <v>0</v>
      </c>
      <c r="D668" s="482">
        <v>0</v>
      </c>
      <c r="E668" s="482">
        <v>0</v>
      </c>
      <c r="F668" s="482">
        <v>0</v>
      </c>
      <c r="G668" s="482">
        <v>0</v>
      </c>
      <c r="H668" s="482">
        <v>0</v>
      </c>
      <c r="I668" s="482" t="s">
        <v>20</v>
      </c>
      <c r="J668" s="479" t="s">
        <v>48</v>
      </c>
      <c r="K668" s="489">
        <v>0</v>
      </c>
      <c r="L668" s="482">
        <v>0</v>
      </c>
      <c r="M668" s="482">
        <v>0</v>
      </c>
      <c r="N668" s="482">
        <v>0</v>
      </c>
      <c r="O668" s="482">
        <v>0</v>
      </c>
      <c r="P668" s="482">
        <v>0</v>
      </c>
      <c r="Q668" s="482">
        <v>0</v>
      </c>
      <c r="R668" s="482">
        <v>0</v>
      </c>
      <c r="S668" s="482">
        <v>0</v>
      </c>
      <c r="T668" s="482">
        <v>0</v>
      </c>
      <c r="U668" s="482">
        <v>0</v>
      </c>
      <c r="V668" s="482">
        <v>0</v>
      </c>
      <c r="W668" s="482">
        <v>0</v>
      </c>
      <c r="X668" s="482">
        <v>0</v>
      </c>
      <c r="Y668" s="490" t="s">
        <v>418</v>
      </c>
      <c r="Z668" s="490" t="s">
        <v>418</v>
      </c>
      <c r="AA668" s="482">
        <v>0</v>
      </c>
      <c r="AB668" s="490">
        <v>0</v>
      </c>
      <c r="AC668" s="482">
        <v>0</v>
      </c>
      <c r="AD668" s="490">
        <v>0</v>
      </c>
      <c r="AE668" s="482">
        <v>0</v>
      </c>
      <c r="AF668" s="491">
        <v>0</v>
      </c>
    </row>
    <row r="669" spans="1:32" ht="15" customHeight="1" x14ac:dyDescent="0.2">
      <c r="A669" s="463" t="s">
        <v>35</v>
      </c>
      <c r="B669" s="482">
        <v>0</v>
      </c>
      <c r="C669" s="482">
        <v>0</v>
      </c>
      <c r="D669" s="482">
        <v>0</v>
      </c>
      <c r="E669" s="482">
        <v>0</v>
      </c>
      <c r="F669" s="482">
        <v>0</v>
      </c>
      <c r="G669" s="482">
        <v>0</v>
      </c>
      <c r="H669" s="482">
        <v>0</v>
      </c>
      <c r="I669" s="482" t="s">
        <v>20</v>
      </c>
      <c r="J669" s="479" t="s">
        <v>35</v>
      </c>
      <c r="K669" s="489">
        <v>0</v>
      </c>
      <c r="L669" s="482">
        <v>0</v>
      </c>
      <c r="M669" s="482">
        <v>0</v>
      </c>
      <c r="N669" s="482">
        <v>0</v>
      </c>
      <c r="O669" s="482">
        <v>0</v>
      </c>
      <c r="P669" s="482">
        <v>0</v>
      </c>
      <c r="Q669" s="482">
        <v>0</v>
      </c>
      <c r="R669" s="482">
        <v>0</v>
      </c>
      <c r="S669" s="482">
        <v>0</v>
      </c>
      <c r="T669" s="482">
        <v>0</v>
      </c>
      <c r="U669" s="482">
        <v>0</v>
      </c>
      <c r="V669" s="482">
        <v>0</v>
      </c>
      <c r="W669" s="482">
        <v>0</v>
      </c>
      <c r="X669" s="482">
        <v>0</v>
      </c>
      <c r="Y669" s="490" t="s">
        <v>418</v>
      </c>
      <c r="Z669" s="490" t="s">
        <v>418</v>
      </c>
      <c r="AA669" s="482">
        <v>0</v>
      </c>
      <c r="AB669" s="490">
        <v>0</v>
      </c>
      <c r="AC669" s="482">
        <v>0</v>
      </c>
      <c r="AD669" s="490">
        <v>0</v>
      </c>
      <c r="AE669" s="482">
        <v>0</v>
      </c>
      <c r="AF669" s="491">
        <v>0</v>
      </c>
    </row>
    <row r="670" spans="1:32" ht="15" customHeight="1" x14ac:dyDescent="0.2">
      <c r="A670" s="463" t="s">
        <v>51</v>
      </c>
      <c r="B670" s="482">
        <v>0</v>
      </c>
      <c r="C670" s="482">
        <v>0</v>
      </c>
      <c r="D670" s="482">
        <v>0</v>
      </c>
      <c r="E670" s="482">
        <v>0</v>
      </c>
      <c r="F670" s="482">
        <v>0</v>
      </c>
      <c r="G670" s="482">
        <v>0</v>
      </c>
      <c r="H670" s="482">
        <v>0</v>
      </c>
      <c r="I670" s="482" t="s">
        <v>20</v>
      </c>
      <c r="J670" s="479" t="s">
        <v>51</v>
      </c>
      <c r="K670" s="489">
        <v>0</v>
      </c>
      <c r="L670" s="482">
        <v>0</v>
      </c>
      <c r="M670" s="482">
        <v>0</v>
      </c>
      <c r="N670" s="482">
        <v>0</v>
      </c>
      <c r="O670" s="482">
        <v>0</v>
      </c>
      <c r="P670" s="482">
        <v>0</v>
      </c>
      <c r="Q670" s="482">
        <v>0</v>
      </c>
      <c r="R670" s="482">
        <v>0</v>
      </c>
      <c r="S670" s="482">
        <v>0</v>
      </c>
      <c r="T670" s="482">
        <v>0</v>
      </c>
      <c r="U670" s="482">
        <v>0</v>
      </c>
      <c r="V670" s="482">
        <v>0</v>
      </c>
      <c r="W670" s="482">
        <v>0</v>
      </c>
      <c r="X670" s="482">
        <v>0</v>
      </c>
      <c r="Y670" s="490" t="s">
        <v>418</v>
      </c>
      <c r="Z670" s="490" t="s">
        <v>418</v>
      </c>
      <c r="AA670" s="482">
        <v>0</v>
      </c>
      <c r="AB670" s="490">
        <v>0</v>
      </c>
      <c r="AC670" s="482">
        <v>0</v>
      </c>
      <c r="AD670" s="490">
        <v>0</v>
      </c>
      <c r="AE670" s="482">
        <v>0</v>
      </c>
      <c r="AF670" s="491">
        <v>0</v>
      </c>
    </row>
    <row r="671" spans="1:32" ht="15" customHeight="1" x14ac:dyDescent="0.2">
      <c r="A671" s="463" t="s">
        <v>53</v>
      </c>
      <c r="B671" s="482">
        <v>0</v>
      </c>
      <c r="C671" s="482">
        <v>0</v>
      </c>
      <c r="D671" s="482">
        <v>0</v>
      </c>
      <c r="E671" s="482">
        <v>0</v>
      </c>
      <c r="F671" s="482">
        <v>0</v>
      </c>
      <c r="G671" s="482">
        <v>0</v>
      </c>
      <c r="H671" s="482">
        <v>0</v>
      </c>
      <c r="I671" s="482" t="s">
        <v>20</v>
      </c>
      <c r="J671" s="479" t="s">
        <v>53</v>
      </c>
      <c r="K671" s="489">
        <v>0</v>
      </c>
      <c r="L671" s="482">
        <v>0</v>
      </c>
      <c r="M671" s="482">
        <v>0</v>
      </c>
      <c r="N671" s="482">
        <v>0</v>
      </c>
      <c r="O671" s="482">
        <v>0</v>
      </c>
      <c r="P671" s="482">
        <v>0</v>
      </c>
      <c r="Q671" s="482">
        <v>0</v>
      </c>
      <c r="R671" s="482">
        <v>0</v>
      </c>
      <c r="S671" s="482">
        <v>0</v>
      </c>
      <c r="T671" s="482">
        <v>0</v>
      </c>
      <c r="U671" s="482">
        <v>0</v>
      </c>
      <c r="V671" s="482">
        <v>0</v>
      </c>
      <c r="W671" s="482">
        <v>0</v>
      </c>
      <c r="X671" s="482">
        <v>0</v>
      </c>
      <c r="Y671" s="490" t="s">
        <v>418</v>
      </c>
      <c r="Z671" s="490" t="s">
        <v>418</v>
      </c>
      <c r="AA671" s="482">
        <v>0</v>
      </c>
      <c r="AB671" s="490">
        <v>0</v>
      </c>
      <c r="AC671" s="482">
        <v>0</v>
      </c>
      <c r="AD671" s="490">
        <v>0</v>
      </c>
      <c r="AE671" s="482">
        <v>0</v>
      </c>
      <c r="AF671" s="491">
        <v>0</v>
      </c>
    </row>
    <row r="672" spans="1:32" ht="15" customHeight="1" x14ac:dyDescent="0.2">
      <c r="A672" s="463" t="s">
        <v>55</v>
      </c>
      <c r="B672" s="482">
        <v>0</v>
      </c>
      <c r="C672" s="482">
        <v>0</v>
      </c>
      <c r="D672" s="482">
        <v>0</v>
      </c>
      <c r="E672" s="482">
        <v>0</v>
      </c>
      <c r="F672" s="482">
        <v>0</v>
      </c>
      <c r="G672" s="482">
        <v>0</v>
      </c>
      <c r="H672" s="482">
        <v>0</v>
      </c>
      <c r="I672" s="482" t="s">
        <v>20</v>
      </c>
      <c r="J672" s="479" t="s">
        <v>55</v>
      </c>
      <c r="K672" s="489">
        <v>0</v>
      </c>
      <c r="L672" s="482">
        <v>0</v>
      </c>
      <c r="M672" s="482">
        <v>0</v>
      </c>
      <c r="N672" s="482">
        <v>0</v>
      </c>
      <c r="O672" s="482">
        <v>0</v>
      </c>
      <c r="P672" s="482">
        <v>0</v>
      </c>
      <c r="Q672" s="482">
        <v>0</v>
      </c>
      <c r="R672" s="482">
        <v>0</v>
      </c>
      <c r="S672" s="482">
        <v>0</v>
      </c>
      <c r="T672" s="482">
        <v>0</v>
      </c>
      <c r="U672" s="482">
        <v>0</v>
      </c>
      <c r="V672" s="482">
        <v>0</v>
      </c>
      <c r="W672" s="482">
        <v>0</v>
      </c>
      <c r="X672" s="482">
        <v>0</v>
      </c>
      <c r="Y672" s="490" t="s">
        <v>418</v>
      </c>
      <c r="Z672" s="490" t="s">
        <v>418</v>
      </c>
      <c r="AA672" s="482">
        <v>0</v>
      </c>
      <c r="AB672" s="490">
        <v>0</v>
      </c>
      <c r="AC672" s="482">
        <v>0</v>
      </c>
      <c r="AD672" s="490">
        <v>0</v>
      </c>
      <c r="AE672" s="482">
        <v>0</v>
      </c>
      <c r="AF672" s="491">
        <v>0</v>
      </c>
    </row>
    <row r="673" spans="1:32" ht="15" customHeight="1" x14ac:dyDescent="0.2">
      <c r="A673" s="463" t="s">
        <v>36</v>
      </c>
      <c r="B673" s="482">
        <v>0</v>
      </c>
      <c r="C673" s="482">
        <v>0</v>
      </c>
      <c r="D673" s="482">
        <v>0</v>
      </c>
      <c r="E673" s="482">
        <v>0</v>
      </c>
      <c r="F673" s="482">
        <v>0</v>
      </c>
      <c r="G673" s="482">
        <v>0</v>
      </c>
      <c r="H673" s="482">
        <v>0</v>
      </c>
      <c r="I673" s="482" t="s">
        <v>20</v>
      </c>
      <c r="J673" s="479" t="s">
        <v>36</v>
      </c>
      <c r="K673" s="489">
        <v>0</v>
      </c>
      <c r="L673" s="482">
        <v>0</v>
      </c>
      <c r="M673" s="482">
        <v>0</v>
      </c>
      <c r="N673" s="482">
        <v>0</v>
      </c>
      <c r="O673" s="482">
        <v>0</v>
      </c>
      <c r="P673" s="482">
        <v>0</v>
      </c>
      <c r="Q673" s="482">
        <v>0</v>
      </c>
      <c r="R673" s="482">
        <v>0</v>
      </c>
      <c r="S673" s="482">
        <v>0</v>
      </c>
      <c r="T673" s="482">
        <v>0</v>
      </c>
      <c r="U673" s="482">
        <v>0</v>
      </c>
      <c r="V673" s="482">
        <v>0</v>
      </c>
      <c r="W673" s="482">
        <v>0</v>
      </c>
      <c r="X673" s="482">
        <v>0</v>
      </c>
      <c r="Y673" s="490" t="s">
        <v>418</v>
      </c>
      <c r="Z673" s="490" t="s">
        <v>418</v>
      </c>
      <c r="AA673" s="482">
        <v>0</v>
      </c>
      <c r="AB673" s="490">
        <v>0</v>
      </c>
      <c r="AC673" s="482">
        <v>0</v>
      </c>
      <c r="AD673" s="490">
        <v>0</v>
      </c>
      <c r="AE673" s="482">
        <v>0</v>
      </c>
      <c r="AF673" s="491">
        <v>0</v>
      </c>
    </row>
    <row r="674" spans="1:32" ht="15" customHeight="1" x14ac:dyDescent="0.2">
      <c r="A674" s="463" t="s">
        <v>58</v>
      </c>
      <c r="B674" s="482">
        <v>0</v>
      </c>
      <c r="C674" s="482">
        <v>0</v>
      </c>
      <c r="D674" s="482">
        <v>0</v>
      </c>
      <c r="E674" s="482">
        <v>0</v>
      </c>
      <c r="F674" s="482">
        <v>0</v>
      </c>
      <c r="G674" s="482">
        <v>0</v>
      </c>
      <c r="H674" s="482">
        <v>0</v>
      </c>
      <c r="I674" s="482" t="s">
        <v>20</v>
      </c>
      <c r="J674" s="479" t="s">
        <v>58</v>
      </c>
      <c r="K674" s="489">
        <v>0</v>
      </c>
      <c r="L674" s="482">
        <v>0</v>
      </c>
      <c r="M674" s="482">
        <v>0</v>
      </c>
      <c r="N674" s="482">
        <v>0</v>
      </c>
      <c r="O674" s="482">
        <v>0</v>
      </c>
      <c r="P674" s="482">
        <v>0</v>
      </c>
      <c r="Q674" s="482">
        <v>0</v>
      </c>
      <c r="R674" s="482">
        <v>0</v>
      </c>
      <c r="S674" s="482">
        <v>0</v>
      </c>
      <c r="T674" s="482">
        <v>0</v>
      </c>
      <c r="U674" s="482">
        <v>0</v>
      </c>
      <c r="V674" s="482">
        <v>0</v>
      </c>
      <c r="W674" s="482">
        <v>0</v>
      </c>
      <c r="X674" s="482">
        <v>0</v>
      </c>
      <c r="Y674" s="490" t="s">
        <v>418</v>
      </c>
      <c r="Z674" s="490" t="s">
        <v>418</v>
      </c>
      <c r="AA674" s="482">
        <v>0</v>
      </c>
      <c r="AB674" s="490">
        <v>0</v>
      </c>
      <c r="AC674" s="482">
        <v>0</v>
      </c>
      <c r="AD674" s="490">
        <v>0</v>
      </c>
      <c r="AE674" s="482">
        <v>0</v>
      </c>
      <c r="AF674" s="491">
        <v>0</v>
      </c>
    </row>
    <row r="675" spans="1:32" ht="15" customHeight="1" x14ac:dyDescent="0.2">
      <c r="A675" s="463" t="s">
        <v>60</v>
      </c>
      <c r="B675" s="482">
        <v>0</v>
      </c>
      <c r="C675" s="482">
        <v>0</v>
      </c>
      <c r="D675" s="482">
        <v>0</v>
      </c>
      <c r="E675" s="482">
        <v>0</v>
      </c>
      <c r="F675" s="482">
        <v>0</v>
      </c>
      <c r="G675" s="482">
        <v>0</v>
      </c>
      <c r="H675" s="482">
        <v>0</v>
      </c>
      <c r="I675" s="482" t="s">
        <v>20</v>
      </c>
      <c r="J675" s="479" t="s">
        <v>60</v>
      </c>
      <c r="K675" s="489">
        <v>0</v>
      </c>
      <c r="L675" s="482">
        <v>0</v>
      </c>
      <c r="M675" s="482">
        <v>0</v>
      </c>
      <c r="N675" s="482">
        <v>0</v>
      </c>
      <c r="O675" s="482">
        <v>0</v>
      </c>
      <c r="P675" s="482">
        <v>0</v>
      </c>
      <c r="Q675" s="482">
        <v>0</v>
      </c>
      <c r="R675" s="482">
        <v>0</v>
      </c>
      <c r="S675" s="482">
        <v>0</v>
      </c>
      <c r="T675" s="482">
        <v>0</v>
      </c>
      <c r="U675" s="482">
        <v>0</v>
      </c>
      <c r="V675" s="482">
        <v>0</v>
      </c>
      <c r="W675" s="482">
        <v>0</v>
      </c>
      <c r="X675" s="482">
        <v>0</v>
      </c>
      <c r="Y675" s="490" t="s">
        <v>418</v>
      </c>
      <c r="Z675" s="490" t="s">
        <v>418</v>
      </c>
      <c r="AA675" s="482">
        <v>0</v>
      </c>
      <c r="AB675" s="490">
        <v>0</v>
      </c>
      <c r="AC675" s="482">
        <v>0</v>
      </c>
      <c r="AD675" s="490">
        <v>0</v>
      </c>
      <c r="AE675" s="482">
        <v>0</v>
      </c>
      <c r="AF675" s="491">
        <v>0</v>
      </c>
    </row>
    <row r="676" spans="1:32" ht="15" customHeight="1" x14ac:dyDescent="0.2">
      <c r="A676" s="463" t="s">
        <v>62</v>
      </c>
      <c r="B676" s="482">
        <v>1</v>
      </c>
      <c r="C676" s="482">
        <v>0</v>
      </c>
      <c r="D676" s="482">
        <v>0</v>
      </c>
      <c r="E676" s="482">
        <v>1</v>
      </c>
      <c r="F676" s="482">
        <v>0</v>
      </c>
      <c r="G676" s="482">
        <v>0</v>
      </c>
      <c r="H676" s="482">
        <v>0</v>
      </c>
      <c r="I676" s="482" t="s">
        <v>20</v>
      </c>
      <c r="J676" s="479" t="s">
        <v>62</v>
      </c>
      <c r="K676" s="489">
        <v>0</v>
      </c>
      <c r="L676" s="482">
        <v>0</v>
      </c>
      <c r="M676" s="482">
        <v>1</v>
      </c>
      <c r="N676" s="482">
        <v>0</v>
      </c>
      <c r="O676" s="482">
        <v>0</v>
      </c>
      <c r="P676" s="482">
        <v>0</v>
      </c>
      <c r="Q676" s="482">
        <v>0</v>
      </c>
      <c r="R676" s="482">
        <v>0</v>
      </c>
      <c r="S676" s="482">
        <v>0</v>
      </c>
      <c r="T676" s="482">
        <v>0</v>
      </c>
      <c r="U676" s="482">
        <v>0</v>
      </c>
      <c r="V676" s="482">
        <v>0</v>
      </c>
      <c r="W676" s="482">
        <v>0</v>
      </c>
      <c r="X676" s="482">
        <v>0</v>
      </c>
      <c r="Y676" s="490">
        <v>19.2</v>
      </c>
      <c r="Z676" s="490" t="s">
        <v>418</v>
      </c>
      <c r="AA676" s="482">
        <v>0</v>
      </c>
      <c r="AB676" s="490">
        <v>0</v>
      </c>
      <c r="AC676" s="482">
        <v>0</v>
      </c>
      <c r="AD676" s="490">
        <v>0</v>
      </c>
      <c r="AE676" s="482">
        <v>0</v>
      </c>
      <c r="AF676" s="491">
        <v>0</v>
      </c>
    </row>
    <row r="677" spans="1:32" ht="15" customHeight="1" x14ac:dyDescent="0.2">
      <c r="A677" s="463" t="s">
        <v>38</v>
      </c>
      <c r="B677" s="482">
        <v>0</v>
      </c>
      <c r="C677" s="482">
        <v>0</v>
      </c>
      <c r="D677" s="482">
        <v>0</v>
      </c>
      <c r="E677" s="482">
        <v>0</v>
      </c>
      <c r="F677" s="482">
        <v>0</v>
      </c>
      <c r="G677" s="482">
        <v>0</v>
      </c>
      <c r="H677" s="482">
        <v>0</v>
      </c>
      <c r="I677" s="482" t="s">
        <v>20</v>
      </c>
      <c r="J677" s="479" t="s">
        <v>38</v>
      </c>
      <c r="K677" s="489">
        <v>0</v>
      </c>
      <c r="L677" s="482">
        <v>0</v>
      </c>
      <c r="M677" s="482">
        <v>0</v>
      </c>
      <c r="N677" s="482">
        <v>0</v>
      </c>
      <c r="O677" s="482">
        <v>0</v>
      </c>
      <c r="P677" s="482">
        <v>0</v>
      </c>
      <c r="Q677" s="482">
        <v>0</v>
      </c>
      <c r="R677" s="482">
        <v>0</v>
      </c>
      <c r="S677" s="482">
        <v>0</v>
      </c>
      <c r="T677" s="482">
        <v>0</v>
      </c>
      <c r="U677" s="482">
        <v>0</v>
      </c>
      <c r="V677" s="482">
        <v>0</v>
      </c>
      <c r="W677" s="482">
        <v>0</v>
      </c>
      <c r="X677" s="482">
        <v>0</v>
      </c>
      <c r="Y677" s="490" t="s">
        <v>418</v>
      </c>
      <c r="Z677" s="490" t="s">
        <v>418</v>
      </c>
      <c r="AA677" s="482">
        <v>0</v>
      </c>
      <c r="AB677" s="490">
        <v>0</v>
      </c>
      <c r="AC677" s="482">
        <v>0</v>
      </c>
      <c r="AD677" s="490">
        <v>0</v>
      </c>
      <c r="AE677" s="482">
        <v>0</v>
      </c>
      <c r="AF677" s="491">
        <v>0</v>
      </c>
    </row>
    <row r="678" spans="1:32" ht="15" customHeight="1" x14ac:dyDescent="0.2">
      <c r="A678" s="463" t="s">
        <v>65</v>
      </c>
      <c r="B678" s="482">
        <v>0</v>
      </c>
      <c r="C678" s="482">
        <v>0</v>
      </c>
      <c r="D678" s="482">
        <v>0</v>
      </c>
      <c r="E678" s="482">
        <v>0</v>
      </c>
      <c r="F678" s="482">
        <v>0</v>
      </c>
      <c r="G678" s="482">
        <v>0</v>
      </c>
      <c r="H678" s="482">
        <v>0</v>
      </c>
      <c r="I678" s="482" t="s">
        <v>20</v>
      </c>
      <c r="J678" s="479" t="s">
        <v>65</v>
      </c>
      <c r="K678" s="489">
        <v>0</v>
      </c>
      <c r="L678" s="482">
        <v>0</v>
      </c>
      <c r="M678" s="482">
        <v>0</v>
      </c>
      <c r="N678" s="482">
        <v>0</v>
      </c>
      <c r="O678" s="482">
        <v>0</v>
      </c>
      <c r="P678" s="482">
        <v>0</v>
      </c>
      <c r="Q678" s="482">
        <v>0</v>
      </c>
      <c r="R678" s="482">
        <v>0</v>
      </c>
      <c r="S678" s="482">
        <v>0</v>
      </c>
      <c r="T678" s="482">
        <v>0</v>
      </c>
      <c r="U678" s="482">
        <v>0</v>
      </c>
      <c r="V678" s="482">
        <v>0</v>
      </c>
      <c r="W678" s="482">
        <v>0</v>
      </c>
      <c r="X678" s="482">
        <v>0</v>
      </c>
      <c r="Y678" s="490" t="s">
        <v>418</v>
      </c>
      <c r="Z678" s="490" t="s">
        <v>418</v>
      </c>
      <c r="AA678" s="482">
        <v>0</v>
      </c>
      <c r="AB678" s="490">
        <v>0</v>
      </c>
      <c r="AC678" s="482">
        <v>0</v>
      </c>
      <c r="AD678" s="490">
        <v>0</v>
      </c>
      <c r="AE678" s="482">
        <v>0</v>
      </c>
      <c r="AF678" s="491">
        <v>0</v>
      </c>
    </row>
    <row r="679" spans="1:32" ht="15" customHeight="1" x14ac:dyDescent="0.2">
      <c r="A679" s="463" t="s">
        <v>67</v>
      </c>
      <c r="B679" s="482">
        <v>0</v>
      </c>
      <c r="C679" s="482">
        <v>0</v>
      </c>
      <c r="D679" s="482">
        <v>0</v>
      </c>
      <c r="E679" s="482">
        <v>0</v>
      </c>
      <c r="F679" s="482">
        <v>0</v>
      </c>
      <c r="G679" s="482">
        <v>0</v>
      </c>
      <c r="H679" s="482">
        <v>0</v>
      </c>
      <c r="I679" s="482" t="s">
        <v>20</v>
      </c>
      <c r="J679" s="479" t="s">
        <v>67</v>
      </c>
      <c r="K679" s="489">
        <v>0</v>
      </c>
      <c r="L679" s="482">
        <v>0</v>
      </c>
      <c r="M679" s="482">
        <v>0</v>
      </c>
      <c r="N679" s="482">
        <v>0</v>
      </c>
      <c r="O679" s="482">
        <v>0</v>
      </c>
      <c r="P679" s="482">
        <v>0</v>
      </c>
      <c r="Q679" s="482">
        <v>0</v>
      </c>
      <c r="R679" s="482">
        <v>0</v>
      </c>
      <c r="S679" s="482">
        <v>0</v>
      </c>
      <c r="T679" s="482">
        <v>0</v>
      </c>
      <c r="U679" s="482">
        <v>0</v>
      </c>
      <c r="V679" s="482">
        <v>0</v>
      </c>
      <c r="W679" s="482">
        <v>0</v>
      </c>
      <c r="X679" s="482">
        <v>0</v>
      </c>
      <c r="Y679" s="490" t="s">
        <v>418</v>
      </c>
      <c r="Z679" s="490" t="s">
        <v>418</v>
      </c>
      <c r="AA679" s="482">
        <v>0</v>
      </c>
      <c r="AB679" s="490">
        <v>0</v>
      </c>
      <c r="AC679" s="482">
        <v>0</v>
      </c>
      <c r="AD679" s="490">
        <v>0</v>
      </c>
      <c r="AE679" s="482">
        <v>0</v>
      </c>
      <c r="AF679" s="491">
        <v>0</v>
      </c>
    </row>
    <row r="680" spans="1:32" ht="15" customHeight="1" x14ac:dyDescent="0.2">
      <c r="A680" s="463" t="s">
        <v>69</v>
      </c>
      <c r="B680" s="482">
        <v>0</v>
      </c>
      <c r="C680" s="482">
        <v>0</v>
      </c>
      <c r="D680" s="482">
        <v>0</v>
      </c>
      <c r="E680" s="482">
        <v>0</v>
      </c>
      <c r="F680" s="482">
        <v>0</v>
      </c>
      <c r="G680" s="482">
        <v>0</v>
      </c>
      <c r="H680" s="482">
        <v>0</v>
      </c>
      <c r="I680" s="482" t="s">
        <v>20</v>
      </c>
      <c r="J680" s="479" t="s">
        <v>69</v>
      </c>
      <c r="K680" s="489">
        <v>0</v>
      </c>
      <c r="L680" s="482">
        <v>0</v>
      </c>
      <c r="M680" s="482">
        <v>0</v>
      </c>
      <c r="N680" s="482">
        <v>0</v>
      </c>
      <c r="O680" s="482">
        <v>0</v>
      </c>
      <c r="P680" s="482">
        <v>0</v>
      </c>
      <c r="Q680" s="482">
        <v>0</v>
      </c>
      <c r="R680" s="482">
        <v>0</v>
      </c>
      <c r="S680" s="482">
        <v>0</v>
      </c>
      <c r="T680" s="482">
        <v>0</v>
      </c>
      <c r="U680" s="482">
        <v>0</v>
      </c>
      <c r="V680" s="482">
        <v>0</v>
      </c>
      <c r="W680" s="482">
        <v>0</v>
      </c>
      <c r="X680" s="482">
        <v>0</v>
      </c>
      <c r="Y680" s="490" t="s">
        <v>418</v>
      </c>
      <c r="Z680" s="490" t="s">
        <v>418</v>
      </c>
      <c r="AA680" s="482">
        <v>0</v>
      </c>
      <c r="AB680" s="490">
        <v>0</v>
      </c>
      <c r="AC680" s="482">
        <v>0</v>
      </c>
      <c r="AD680" s="490">
        <v>0</v>
      </c>
      <c r="AE680" s="482">
        <v>0</v>
      </c>
      <c r="AF680" s="491">
        <v>0</v>
      </c>
    </row>
    <row r="681" spans="1:32" ht="15" customHeight="1" x14ac:dyDescent="0.2">
      <c r="A681" s="463" t="s">
        <v>40</v>
      </c>
      <c r="B681" s="482">
        <v>0</v>
      </c>
      <c r="C681" s="482">
        <v>0</v>
      </c>
      <c r="D681" s="482">
        <v>0</v>
      </c>
      <c r="E681" s="482">
        <v>0</v>
      </c>
      <c r="F681" s="482">
        <v>0</v>
      </c>
      <c r="G681" s="482">
        <v>0</v>
      </c>
      <c r="H681" s="482">
        <v>0</v>
      </c>
      <c r="I681" s="482" t="s">
        <v>20</v>
      </c>
      <c r="J681" s="479" t="s">
        <v>40</v>
      </c>
      <c r="K681" s="489">
        <v>0</v>
      </c>
      <c r="L681" s="482">
        <v>0</v>
      </c>
      <c r="M681" s="482">
        <v>0</v>
      </c>
      <c r="N681" s="482">
        <v>0</v>
      </c>
      <c r="O681" s="482">
        <v>0</v>
      </c>
      <c r="P681" s="482">
        <v>0</v>
      </c>
      <c r="Q681" s="482">
        <v>0</v>
      </c>
      <c r="R681" s="482">
        <v>0</v>
      </c>
      <c r="S681" s="482">
        <v>0</v>
      </c>
      <c r="T681" s="482">
        <v>0</v>
      </c>
      <c r="U681" s="482">
        <v>0</v>
      </c>
      <c r="V681" s="482">
        <v>0</v>
      </c>
      <c r="W681" s="482">
        <v>0</v>
      </c>
      <c r="X681" s="482">
        <v>0</v>
      </c>
      <c r="Y681" s="490" t="s">
        <v>418</v>
      </c>
      <c r="Z681" s="490" t="s">
        <v>418</v>
      </c>
      <c r="AA681" s="482">
        <v>0</v>
      </c>
      <c r="AB681" s="490">
        <v>0</v>
      </c>
      <c r="AC681" s="482">
        <v>0</v>
      </c>
      <c r="AD681" s="490">
        <v>0</v>
      </c>
      <c r="AE681" s="482">
        <v>0</v>
      </c>
      <c r="AF681" s="491">
        <v>0</v>
      </c>
    </row>
    <row r="682" spans="1:32" ht="15" customHeight="1" x14ac:dyDescent="0.2">
      <c r="A682" s="463" t="s">
        <v>71</v>
      </c>
      <c r="B682" s="482">
        <v>0</v>
      </c>
      <c r="C682" s="482">
        <v>0</v>
      </c>
      <c r="D682" s="482">
        <v>0</v>
      </c>
      <c r="E682" s="482">
        <v>0</v>
      </c>
      <c r="F682" s="482">
        <v>0</v>
      </c>
      <c r="G682" s="482">
        <v>0</v>
      </c>
      <c r="H682" s="482">
        <v>0</v>
      </c>
      <c r="I682" s="482" t="s">
        <v>20</v>
      </c>
      <c r="J682" s="479" t="s">
        <v>71</v>
      </c>
      <c r="K682" s="489">
        <v>0</v>
      </c>
      <c r="L682" s="482">
        <v>0</v>
      </c>
      <c r="M682" s="482">
        <v>0</v>
      </c>
      <c r="N682" s="482">
        <v>0</v>
      </c>
      <c r="O682" s="482">
        <v>0</v>
      </c>
      <c r="P682" s="482">
        <v>0</v>
      </c>
      <c r="Q682" s="482">
        <v>0</v>
      </c>
      <c r="R682" s="482">
        <v>0</v>
      </c>
      <c r="S682" s="482">
        <v>0</v>
      </c>
      <c r="T682" s="482">
        <v>0</v>
      </c>
      <c r="U682" s="482">
        <v>0</v>
      </c>
      <c r="V682" s="482">
        <v>0</v>
      </c>
      <c r="W682" s="482">
        <v>0</v>
      </c>
      <c r="X682" s="482">
        <v>0</v>
      </c>
      <c r="Y682" s="490" t="s">
        <v>418</v>
      </c>
      <c r="Z682" s="490" t="s">
        <v>418</v>
      </c>
      <c r="AA682" s="482">
        <v>0</v>
      </c>
      <c r="AB682" s="490">
        <v>0</v>
      </c>
      <c r="AC682" s="482">
        <v>0</v>
      </c>
      <c r="AD682" s="490">
        <v>0</v>
      </c>
      <c r="AE682" s="482">
        <v>0</v>
      </c>
      <c r="AF682" s="491">
        <v>0</v>
      </c>
    </row>
    <row r="683" spans="1:32" ht="15" customHeight="1" x14ac:dyDescent="0.2">
      <c r="A683" s="463" t="s">
        <v>72</v>
      </c>
      <c r="B683" s="482">
        <v>0</v>
      </c>
      <c r="C683" s="482">
        <v>0</v>
      </c>
      <c r="D683" s="482">
        <v>0</v>
      </c>
      <c r="E683" s="482">
        <v>0</v>
      </c>
      <c r="F683" s="482">
        <v>0</v>
      </c>
      <c r="G683" s="482">
        <v>0</v>
      </c>
      <c r="H683" s="482">
        <v>0</v>
      </c>
      <c r="I683" s="482" t="s">
        <v>20</v>
      </c>
      <c r="J683" s="479" t="s">
        <v>72</v>
      </c>
      <c r="K683" s="489">
        <v>0</v>
      </c>
      <c r="L683" s="482">
        <v>0</v>
      </c>
      <c r="M683" s="482">
        <v>0</v>
      </c>
      <c r="N683" s="482">
        <v>0</v>
      </c>
      <c r="O683" s="482">
        <v>0</v>
      </c>
      <c r="P683" s="482">
        <v>0</v>
      </c>
      <c r="Q683" s="482">
        <v>0</v>
      </c>
      <c r="R683" s="482">
        <v>0</v>
      </c>
      <c r="S683" s="482">
        <v>0</v>
      </c>
      <c r="T683" s="482">
        <v>0</v>
      </c>
      <c r="U683" s="482">
        <v>0</v>
      </c>
      <c r="V683" s="482">
        <v>0</v>
      </c>
      <c r="W683" s="482">
        <v>0</v>
      </c>
      <c r="X683" s="482">
        <v>0</v>
      </c>
      <c r="Y683" s="490" t="s">
        <v>418</v>
      </c>
      <c r="Z683" s="490" t="s">
        <v>418</v>
      </c>
      <c r="AA683" s="482">
        <v>0</v>
      </c>
      <c r="AB683" s="490">
        <v>0</v>
      </c>
      <c r="AC683" s="482">
        <v>0</v>
      </c>
      <c r="AD683" s="490">
        <v>0</v>
      </c>
      <c r="AE683" s="482">
        <v>0</v>
      </c>
      <c r="AF683" s="491">
        <v>0</v>
      </c>
    </row>
    <row r="684" spans="1:32" ht="15" customHeight="1" thickBot="1" x14ac:dyDescent="0.25">
      <c r="A684" s="463" t="s">
        <v>73</v>
      </c>
      <c r="B684" s="492">
        <v>0</v>
      </c>
      <c r="C684" s="493">
        <v>0</v>
      </c>
      <c r="D684" s="493">
        <v>0</v>
      </c>
      <c r="E684" s="493">
        <v>0</v>
      </c>
      <c r="F684" s="493">
        <v>0</v>
      </c>
      <c r="G684" s="493">
        <v>0</v>
      </c>
      <c r="H684" s="493">
        <v>0</v>
      </c>
      <c r="I684" s="494" t="s">
        <v>20</v>
      </c>
      <c r="J684" s="479" t="s">
        <v>73</v>
      </c>
      <c r="K684" s="495">
        <v>0</v>
      </c>
      <c r="L684" s="493">
        <v>0</v>
      </c>
      <c r="M684" s="493">
        <v>0</v>
      </c>
      <c r="N684" s="493">
        <v>0</v>
      </c>
      <c r="O684" s="493">
        <v>0</v>
      </c>
      <c r="P684" s="493">
        <v>0</v>
      </c>
      <c r="Q684" s="493">
        <v>0</v>
      </c>
      <c r="R684" s="493">
        <v>0</v>
      </c>
      <c r="S684" s="493">
        <v>0</v>
      </c>
      <c r="T684" s="493">
        <v>0</v>
      </c>
      <c r="U684" s="493">
        <v>0</v>
      </c>
      <c r="V684" s="493">
        <v>0</v>
      </c>
      <c r="W684" s="493">
        <v>0</v>
      </c>
      <c r="X684" s="493">
        <v>0</v>
      </c>
      <c r="Y684" s="496" t="s">
        <v>418</v>
      </c>
      <c r="Z684" s="496" t="s">
        <v>418</v>
      </c>
      <c r="AA684" s="493">
        <v>0</v>
      </c>
      <c r="AB684" s="496">
        <v>0</v>
      </c>
      <c r="AC684" s="493">
        <v>0</v>
      </c>
      <c r="AD684" s="496">
        <v>0</v>
      </c>
      <c r="AE684" s="493">
        <v>0</v>
      </c>
      <c r="AF684" s="497">
        <v>0</v>
      </c>
    </row>
    <row r="685" spans="1:32" ht="15" customHeight="1" x14ac:dyDescent="0.2">
      <c r="A685" s="463" t="s">
        <v>42</v>
      </c>
      <c r="B685" s="488">
        <v>0</v>
      </c>
      <c r="C685" s="488">
        <v>0</v>
      </c>
      <c r="D685" s="488">
        <v>0</v>
      </c>
      <c r="E685" s="488">
        <v>0</v>
      </c>
      <c r="F685" s="488">
        <v>0</v>
      </c>
      <c r="G685" s="488">
        <v>0</v>
      </c>
      <c r="H685" s="488">
        <v>0</v>
      </c>
      <c r="I685" s="488" t="s">
        <v>20</v>
      </c>
      <c r="J685" s="479" t="s">
        <v>42</v>
      </c>
      <c r="K685" s="498">
        <v>0</v>
      </c>
      <c r="L685" s="488">
        <v>0</v>
      </c>
      <c r="M685" s="488">
        <v>0</v>
      </c>
      <c r="N685" s="488">
        <v>0</v>
      </c>
      <c r="O685" s="488">
        <v>0</v>
      </c>
      <c r="P685" s="488">
        <v>0</v>
      </c>
      <c r="Q685" s="488">
        <v>0</v>
      </c>
      <c r="R685" s="488">
        <v>0</v>
      </c>
      <c r="S685" s="488">
        <v>0</v>
      </c>
      <c r="T685" s="488">
        <v>0</v>
      </c>
      <c r="U685" s="488">
        <v>0</v>
      </c>
      <c r="V685" s="488">
        <v>0</v>
      </c>
      <c r="W685" s="488">
        <v>0</v>
      </c>
      <c r="X685" s="488">
        <v>0</v>
      </c>
      <c r="Y685" s="499" t="s">
        <v>418</v>
      </c>
      <c r="Z685" s="499" t="s">
        <v>418</v>
      </c>
      <c r="AA685" s="488">
        <v>0</v>
      </c>
      <c r="AB685" s="499">
        <v>0</v>
      </c>
      <c r="AC685" s="488">
        <v>0</v>
      </c>
      <c r="AD685" s="499">
        <v>0</v>
      </c>
      <c r="AE685" s="488">
        <v>0</v>
      </c>
      <c r="AF685" s="500">
        <v>0</v>
      </c>
    </row>
    <row r="686" spans="1:32" ht="15" customHeight="1" x14ac:dyDescent="0.2">
      <c r="A686" s="463" t="s">
        <v>74</v>
      </c>
      <c r="B686" s="482">
        <v>1</v>
      </c>
      <c r="C686" s="482">
        <v>0</v>
      </c>
      <c r="D686" s="482">
        <v>1</v>
      </c>
      <c r="E686" s="482">
        <v>0</v>
      </c>
      <c r="F686" s="482">
        <v>0</v>
      </c>
      <c r="G686" s="482">
        <v>0</v>
      </c>
      <c r="H686" s="482">
        <v>0</v>
      </c>
      <c r="I686" s="482" t="s">
        <v>20</v>
      </c>
      <c r="J686" s="479" t="s">
        <v>74</v>
      </c>
      <c r="K686" s="489">
        <v>0</v>
      </c>
      <c r="L686" s="482">
        <v>0</v>
      </c>
      <c r="M686" s="482">
        <v>1</v>
      </c>
      <c r="N686" s="482">
        <v>0</v>
      </c>
      <c r="O686" s="482">
        <v>0</v>
      </c>
      <c r="P686" s="482">
        <v>0</v>
      </c>
      <c r="Q686" s="482">
        <v>0</v>
      </c>
      <c r="R686" s="482">
        <v>0</v>
      </c>
      <c r="S686" s="482">
        <v>0</v>
      </c>
      <c r="T686" s="482">
        <v>0</v>
      </c>
      <c r="U686" s="482">
        <v>0</v>
      </c>
      <c r="V686" s="482">
        <v>0</v>
      </c>
      <c r="W686" s="482">
        <v>0</v>
      </c>
      <c r="X686" s="482">
        <v>0</v>
      </c>
      <c r="Y686" s="490">
        <v>19.7</v>
      </c>
      <c r="Z686" s="490" t="s">
        <v>418</v>
      </c>
      <c r="AA686" s="482">
        <v>0</v>
      </c>
      <c r="AB686" s="490">
        <v>0</v>
      </c>
      <c r="AC686" s="482">
        <v>0</v>
      </c>
      <c r="AD686" s="490">
        <v>0</v>
      </c>
      <c r="AE686" s="482">
        <v>0</v>
      </c>
      <c r="AF686" s="491">
        <v>0</v>
      </c>
    </row>
    <row r="687" spans="1:32" ht="15" customHeight="1" x14ac:dyDescent="0.2">
      <c r="A687" s="463" t="s">
        <v>75</v>
      </c>
      <c r="B687" s="482">
        <v>1</v>
      </c>
      <c r="C687" s="482">
        <v>0</v>
      </c>
      <c r="D687" s="482">
        <v>0</v>
      </c>
      <c r="E687" s="482">
        <v>1</v>
      </c>
      <c r="F687" s="482">
        <v>0</v>
      </c>
      <c r="G687" s="482">
        <v>0</v>
      </c>
      <c r="H687" s="482">
        <v>0</v>
      </c>
      <c r="I687" s="482" t="s">
        <v>20</v>
      </c>
      <c r="J687" s="479" t="s">
        <v>75</v>
      </c>
      <c r="K687" s="489">
        <v>0</v>
      </c>
      <c r="L687" s="482">
        <v>0</v>
      </c>
      <c r="M687" s="482">
        <v>0</v>
      </c>
      <c r="N687" s="482">
        <v>1</v>
      </c>
      <c r="O687" s="482">
        <v>0</v>
      </c>
      <c r="P687" s="482">
        <v>0</v>
      </c>
      <c r="Q687" s="482">
        <v>0</v>
      </c>
      <c r="R687" s="482">
        <v>0</v>
      </c>
      <c r="S687" s="482">
        <v>0</v>
      </c>
      <c r="T687" s="482">
        <v>0</v>
      </c>
      <c r="U687" s="482">
        <v>0</v>
      </c>
      <c r="V687" s="482">
        <v>0</v>
      </c>
      <c r="W687" s="482">
        <v>0</v>
      </c>
      <c r="X687" s="482">
        <v>0</v>
      </c>
      <c r="Y687" s="490">
        <v>23.2</v>
      </c>
      <c r="Z687" s="490" t="s">
        <v>418</v>
      </c>
      <c r="AA687" s="482">
        <v>0</v>
      </c>
      <c r="AB687" s="490">
        <v>0</v>
      </c>
      <c r="AC687" s="482">
        <v>0</v>
      </c>
      <c r="AD687" s="490">
        <v>0</v>
      </c>
      <c r="AE687" s="482">
        <v>0</v>
      </c>
      <c r="AF687" s="491">
        <v>0</v>
      </c>
    </row>
    <row r="688" spans="1:32" ht="15" customHeight="1" x14ac:dyDescent="0.2">
      <c r="A688" s="463" t="s">
        <v>76</v>
      </c>
      <c r="B688" s="482">
        <v>0</v>
      </c>
      <c r="C688" s="482">
        <v>0</v>
      </c>
      <c r="D688" s="482">
        <v>0</v>
      </c>
      <c r="E688" s="482">
        <v>0</v>
      </c>
      <c r="F688" s="482">
        <v>0</v>
      </c>
      <c r="G688" s="482">
        <v>0</v>
      </c>
      <c r="H688" s="482">
        <v>0</v>
      </c>
      <c r="I688" s="482" t="s">
        <v>20</v>
      </c>
      <c r="J688" s="479" t="s">
        <v>76</v>
      </c>
      <c r="K688" s="489">
        <v>0</v>
      </c>
      <c r="L688" s="482">
        <v>0</v>
      </c>
      <c r="M688" s="482">
        <v>0</v>
      </c>
      <c r="N688" s="482">
        <v>0</v>
      </c>
      <c r="O688" s="482">
        <v>0</v>
      </c>
      <c r="P688" s="482">
        <v>0</v>
      </c>
      <c r="Q688" s="482">
        <v>0</v>
      </c>
      <c r="R688" s="482">
        <v>0</v>
      </c>
      <c r="S688" s="482">
        <v>0</v>
      </c>
      <c r="T688" s="482">
        <v>0</v>
      </c>
      <c r="U688" s="482">
        <v>0</v>
      </c>
      <c r="V688" s="482">
        <v>0</v>
      </c>
      <c r="W688" s="482">
        <v>0</v>
      </c>
      <c r="X688" s="482">
        <v>0</v>
      </c>
      <c r="Y688" s="490" t="s">
        <v>418</v>
      </c>
      <c r="Z688" s="490" t="s">
        <v>418</v>
      </c>
      <c r="AA688" s="482">
        <v>0</v>
      </c>
      <c r="AB688" s="490">
        <v>0</v>
      </c>
      <c r="AC688" s="482">
        <v>0</v>
      </c>
      <c r="AD688" s="490">
        <v>0</v>
      </c>
      <c r="AE688" s="482">
        <v>0</v>
      </c>
      <c r="AF688" s="491">
        <v>0</v>
      </c>
    </row>
    <row r="689" spans="1:32" ht="15" customHeight="1" x14ac:dyDescent="0.2">
      <c r="A689" s="463" t="s">
        <v>43</v>
      </c>
      <c r="B689" s="482">
        <v>0</v>
      </c>
      <c r="C689" s="482">
        <v>0</v>
      </c>
      <c r="D689" s="482">
        <v>0</v>
      </c>
      <c r="E689" s="482">
        <v>0</v>
      </c>
      <c r="F689" s="482">
        <v>0</v>
      </c>
      <c r="G689" s="482">
        <v>0</v>
      </c>
      <c r="H689" s="482">
        <v>0</v>
      </c>
      <c r="I689" s="482" t="s">
        <v>20</v>
      </c>
      <c r="J689" s="479" t="s">
        <v>43</v>
      </c>
      <c r="K689" s="489">
        <v>0</v>
      </c>
      <c r="L689" s="482">
        <v>0</v>
      </c>
      <c r="M689" s="482">
        <v>0</v>
      </c>
      <c r="N689" s="482">
        <v>0</v>
      </c>
      <c r="O689" s="482">
        <v>0</v>
      </c>
      <c r="P689" s="482">
        <v>0</v>
      </c>
      <c r="Q689" s="482">
        <v>0</v>
      </c>
      <c r="R689" s="482">
        <v>0</v>
      </c>
      <c r="S689" s="482">
        <v>0</v>
      </c>
      <c r="T689" s="482">
        <v>0</v>
      </c>
      <c r="U689" s="482">
        <v>0</v>
      </c>
      <c r="V689" s="482">
        <v>0</v>
      </c>
      <c r="W689" s="482">
        <v>0</v>
      </c>
      <c r="X689" s="482">
        <v>0</v>
      </c>
      <c r="Y689" s="490" t="s">
        <v>418</v>
      </c>
      <c r="Z689" s="490" t="s">
        <v>418</v>
      </c>
      <c r="AA689" s="482">
        <v>0</v>
      </c>
      <c r="AB689" s="490">
        <v>0</v>
      </c>
      <c r="AC689" s="482">
        <v>0</v>
      </c>
      <c r="AD689" s="490">
        <v>0</v>
      </c>
      <c r="AE689" s="482">
        <v>0</v>
      </c>
      <c r="AF689" s="491">
        <v>0</v>
      </c>
    </row>
    <row r="690" spans="1:32" ht="15" customHeight="1" x14ac:dyDescent="0.2">
      <c r="A690" s="463" t="s">
        <v>77</v>
      </c>
      <c r="B690" s="482">
        <v>2</v>
      </c>
      <c r="C690" s="482">
        <v>0</v>
      </c>
      <c r="D690" s="482">
        <v>1</v>
      </c>
      <c r="E690" s="482">
        <v>1</v>
      </c>
      <c r="F690" s="482">
        <v>0</v>
      </c>
      <c r="G690" s="482">
        <v>0</v>
      </c>
      <c r="H690" s="482">
        <v>0</v>
      </c>
      <c r="I690" s="482" t="s">
        <v>20</v>
      </c>
      <c r="J690" s="479" t="s">
        <v>77</v>
      </c>
      <c r="K690" s="489">
        <v>0</v>
      </c>
      <c r="L690" s="482">
        <v>1</v>
      </c>
      <c r="M690" s="482">
        <v>0</v>
      </c>
      <c r="N690" s="482">
        <v>1</v>
      </c>
      <c r="O690" s="482">
        <v>0</v>
      </c>
      <c r="P690" s="482">
        <v>0</v>
      </c>
      <c r="Q690" s="482">
        <v>0</v>
      </c>
      <c r="R690" s="482">
        <v>0</v>
      </c>
      <c r="S690" s="482">
        <v>0</v>
      </c>
      <c r="T690" s="482">
        <v>0</v>
      </c>
      <c r="U690" s="482">
        <v>0</v>
      </c>
      <c r="V690" s="482">
        <v>0</v>
      </c>
      <c r="W690" s="482">
        <v>0</v>
      </c>
      <c r="X690" s="482">
        <v>0</v>
      </c>
      <c r="Y690" s="490">
        <v>15.2</v>
      </c>
      <c r="Z690" s="490" t="s">
        <v>418</v>
      </c>
      <c r="AA690" s="482">
        <v>0</v>
      </c>
      <c r="AB690" s="490">
        <v>0</v>
      </c>
      <c r="AC690" s="482">
        <v>0</v>
      </c>
      <c r="AD690" s="490">
        <v>0</v>
      </c>
      <c r="AE690" s="482">
        <v>0</v>
      </c>
      <c r="AF690" s="491">
        <v>0</v>
      </c>
    </row>
    <row r="691" spans="1:32" ht="15" customHeight="1" x14ac:dyDescent="0.2">
      <c r="A691" s="463" t="s">
        <v>78</v>
      </c>
      <c r="B691" s="482">
        <v>0</v>
      </c>
      <c r="C691" s="482">
        <v>0</v>
      </c>
      <c r="D691" s="482">
        <v>0</v>
      </c>
      <c r="E691" s="482">
        <v>0</v>
      </c>
      <c r="F691" s="482">
        <v>0</v>
      </c>
      <c r="G691" s="482">
        <v>0</v>
      </c>
      <c r="H691" s="482">
        <v>0</v>
      </c>
      <c r="I691" s="482" t="s">
        <v>20</v>
      </c>
      <c r="J691" s="479" t="s">
        <v>78</v>
      </c>
      <c r="K691" s="489">
        <v>0</v>
      </c>
      <c r="L691" s="482">
        <v>0</v>
      </c>
      <c r="M691" s="482">
        <v>0</v>
      </c>
      <c r="N691" s="482">
        <v>0</v>
      </c>
      <c r="O691" s="482">
        <v>0</v>
      </c>
      <c r="P691" s="482">
        <v>0</v>
      </c>
      <c r="Q691" s="482">
        <v>0</v>
      </c>
      <c r="R691" s="482">
        <v>0</v>
      </c>
      <c r="S691" s="482">
        <v>0</v>
      </c>
      <c r="T691" s="482">
        <v>0</v>
      </c>
      <c r="U691" s="482">
        <v>0</v>
      </c>
      <c r="V691" s="482">
        <v>0</v>
      </c>
      <c r="W691" s="482">
        <v>0</v>
      </c>
      <c r="X691" s="482">
        <v>0</v>
      </c>
      <c r="Y691" s="490" t="s">
        <v>418</v>
      </c>
      <c r="Z691" s="490" t="s">
        <v>418</v>
      </c>
      <c r="AA691" s="482">
        <v>0</v>
      </c>
      <c r="AB691" s="490">
        <v>0</v>
      </c>
      <c r="AC691" s="482">
        <v>0</v>
      </c>
      <c r="AD691" s="490">
        <v>0</v>
      </c>
      <c r="AE691" s="482">
        <v>0</v>
      </c>
      <c r="AF691" s="491">
        <v>0</v>
      </c>
    </row>
    <row r="692" spans="1:32" ht="15" customHeight="1" x14ac:dyDescent="0.2">
      <c r="A692" s="463" t="s">
        <v>79</v>
      </c>
      <c r="B692" s="482">
        <v>1</v>
      </c>
      <c r="C692" s="482">
        <v>0</v>
      </c>
      <c r="D692" s="482">
        <v>1</v>
      </c>
      <c r="E692" s="482">
        <v>0</v>
      </c>
      <c r="F692" s="482">
        <v>0</v>
      </c>
      <c r="G692" s="482">
        <v>0</v>
      </c>
      <c r="H692" s="482">
        <v>0</v>
      </c>
      <c r="I692" s="482" t="s">
        <v>20</v>
      </c>
      <c r="J692" s="479" t="s">
        <v>79</v>
      </c>
      <c r="K692" s="489">
        <v>0</v>
      </c>
      <c r="L692" s="482">
        <v>0</v>
      </c>
      <c r="M692" s="482">
        <v>1</v>
      </c>
      <c r="N692" s="482">
        <v>0</v>
      </c>
      <c r="O692" s="482">
        <v>0</v>
      </c>
      <c r="P692" s="482">
        <v>0</v>
      </c>
      <c r="Q692" s="482">
        <v>0</v>
      </c>
      <c r="R692" s="482">
        <v>0</v>
      </c>
      <c r="S692" s="482">
        <v>0</v>
      </c>
      <c r="T692" s="482">
        <v>0</v>
      </c>
      <c r="U692" s="482">
        <v>0</v>
      </c>
      <c r="V692" s="482">
        <v>0</v>
      </c>
      <c r="W692" s="482">
        <v>0</v>
      </c>
      <c r="X692" s="482">
        <v>0</v>
      </c>
      <c r="Y692" s="490">
        <v>17.100000000000001</v>
      </c>
      <c r="Z692" s="490" t="s">
        <v>418</v>
      </c>
      <c r="AA692" s="482">
        <v>0</v>
      </c>
      <c r="AB692" s="490">
        <v>0</v>
      </c>
      <c r="AC692" s="482">
        <v>0</v>
      </c>
      <c r="AD692" s="490">
        <v>0</v>
      </c>
      <c r="AE692" s="482">
        <v>0</v>
      </c>
      <c r="AF692" s="491">
        <v>0</v>
      </c>
    </row>
    <row r="693" spans="1:32" ht="15" customHeight="1" x14ac:dyDescent="0.2">
      <c r="A693" s="463" t="s">
        <v>45</v>
      </c>
      <c r="B693" s="488">
        <v>0</v>
      </c>
      <c r="C693" s="488">
        <v>0</v>
      </c>
      <c r="D693" s="488">
        <v>0</v>
      </c>
      <c r="E693" s="488">
        <v>0</v>
      </c>
      <c r="F693" s="488">
        <v>0</v>
      </c>
      <c r="G693" s="488">
        <v>0</v>
      </c>
      <c r="H693" s="488">
        <v>0</v>
      </c>
      <c r="I693" s="488" t="s">
        <v>20</v>
      </c>
      <c r="J693" s="479" t="s">
        <v>45</v>
      </c>
      <c r="K693" s="498">
        <v>0</v>
      </c>
      <c r="L693" s="488">
        <v>0</v>
      </c>
      <c r="M693" s="488">
        <v>0</v>
      </c>
      <c r="N693" s="488">
        <v>0</v>
      </c>
      <c r="O693" s="488">
        <v>0</v>
      </c>
      <c r="P693" s="488">
        <v>0</v>
      </c>
      <c r="Q693" s="488">
        <v>0</v>
      </c>
      <c r="R693" s="488">
        <v>0</v>
      </c>
      <c r="S693" s="488">
        <v>0</v>
      </c>
      <c r="T693" s="488">
        <v>0</v>
      </c>
      <c r="U693" s="488">
        <v>0</v>
      </c>
      <c r="V693" s="488">
        <v>0</v>
      </c>
      <c r="W693" s="488">
        <v>0</v>
      </c>
      <c r="X693" s="488">
        <v>0</v>
      </c>
      <c r="Y693" s="499" t="s">
        <v>418</v>
      </c>
      <c r="Z693" s="499" t="s">
        <v>418</v>
      </c>
      <c r="AA693" s="488">
        <v>0</v>
      </c>
      <c r="AB693" s="499">
        <v>0</v>
      </c>
      <c r="AC693" s="488">
        <v>0</v>
      </c>
      <c r="AD693" s="499">
        <v>0</v>
      </c>
      <c r="AE693" s="488">
        <v>0</v>
      </c>
      <c r="AF693" s="500">
        <v>0</v>
      </c>
    </row>
    <row r="694" spans="1:32" ht="15" customHeight="1" x14ac:dyDescent="0.2">
      <c r="A694" s="463" t="s">
        <v>80</v>
      </c>
      <c r="B694" s="482">
        <v>0</v>
      </c>
      <c r="C694" s="482">
        <v>0</v>
      </c>
      <c r="D694" s="482">
        <v>0</v>
      </c>
      <c r="E694" s="482">
        <v>0</v>
      </c>
      <c r="F694" s="482">
        <v>0</v>
      </c>
      <c r="G694" s="482">
        <v>0</v>
      </c>
      <c r="H694" s="482">
        <v>0</v>
      </c>
      <c r="I694" s="482" t="s">
        <v>20</v>
      </c>
      <c r="J694" s="479" t="s">
        <v>80</v>
      </c>
      <c r="K694" s="489">
        <v>0</v>
      </c>
      <c r="L694" s="482">
        <v>0</v>
      </c>
      <c r="M694" s="482">
        <v>0</v>
      </c>
      <c r="N694" s="482">
        <v>0</v>
      </c>
      <c r="O694" s="482">
        <v>0</v>
      </c>
      <c r="P694" s="482">
        <v>0</v>
      </c>
      <c r="Q694" s="482">
        <v>0</v>
      </c>
      <c r="R694" s="482">
        <v>0</v>
      </c>
      <c r="S694" s="482">
        <v>0</v>
      </c>
      <c r="T694" s="482">
        <v>0</v>
      </c>
      <c r="U694" s="482">
        <v>0</v>
      </c>
      <c r="V694" s="482">
        <v>0</v>
      </c>
      <c r="W694" s="482">
        <v>0</v>
      </c>
      <c r="X694" s="482">
        <v>0</v>
      </c>
      <c r="Y694" s="490" t="s">
        <v>418</v>
      </c>
      <c r="Z694" s="490" t="s">
        <v>418</v>
      </c>
      <c r="AA694" s="482">
        <v>0</v>
      </c>
      <c r="AB694" s="490">
        <v>0</v>
      </c>
      <c r="AC694" s="482">
        <v>0</v>
      </c>
      <c r="AD694" s="490">
        <v>0</v>
      </c>
      <c r="AE694" s="482">
        <v>0</v>
      </c>
      <c r="AF694" s="491">
        <v>0</v>
      </c>
    </row>
    <row r="695" spans="1:32" ht="15" customHeight="1" x14ac:dyDescent="0.2">
      <c r="A695" s="463" t="s">
        <v>81</v>
      </c>
      <c r="B695" s="482">
        <v>0</v>
      </c>
      <c r="C695" s="482">
        <v>0</v>
      </c>
      <c r="D695" s="482">
        <v>0</v>
      </c>
      <c r="E695" s="482">
        <v>0</v>
      </c>
      <c r="F695" s="482">
        <v>0</v>
      </c>
      <c r="G695" s="482">
        <v>0</v>
      </c>
      <c r="H695" s="482">
        <v>0</v>
      </c>
      <c r="I695" s="482" t="s">
        <v>20</v>
      </c>
      <c r="J695" s="479" t="s">
        <v>81</v>
      </c>
      <c r="K695" s="489">
        <v>0</v>
      </c>
      <c r="L695" s="482">
        <v>0</v>
      </c>
      <c r="M695" s="482">
        <v>0</v>
      </c>
      <c r="N695" s="482">
        <v>0</v>
      </c>
      <c r="O695" s="482">
        <v>0</v>
      </c>
      <c r="P695" s="482">
        <v>0</v>
      </c>
      <c r="Q695" s="482">
        <v>0</v>
      </c>
      <c r="R695" s="482">
        <v>0</v>
      </c>
      <c r="S695" s="482">
        <v>0</v>
      </c>
      <c r="T695" s="482">
        <v>0</v>
      </c>
      <c r="U695" s="482">
        <v>0</v>
      </c>
      <c r="V695" s="482">
        <v>0</v>
      </c>
      <c r="W695" s="482">
        <v>0</v>
      </c>
      <c r="X695" s="482">
        <v>0</v>
      </c>
      <c r="Y695" s="490" t="s">
        <v>418</v>
      </c>
      <c r="Z695" s="490" t="s">
        <v>418</v>
      </c>
      <c r="AA695" s="482">
        <v>0</v>
      </c>
      <c r="AB695" s="490">
        <v>0</v>
      </c>
      <c r="AC695" s="482">
        <v>0</v>
      </c>
      <c r="AD695" s="490">
        <v>0</v>
      </c>
      <c r="AE695" s="482">
        <v>0</v>
      </c>
      <c r="AF695" s="491">
        <v>0</v>
      </c>
    </row>
    <row r="696" spans="1:32" ht="15" customHeight="1" x14ac:dyDescent="0.2">
      <c r="A696" s="463" t="s">
        <v>82</v>
      </c>
      <c r="B696" s="482">
        <v>0</v>
      </c>
      <c r="C696" s="482">
        <v>0</v>
      </c>
      <c r="D696" s="482">
        <v>0</v>
      </c>
      <c r="E696" s="482">
        <v>0</v>
      </c>
      <c r="F696" s="482">
        <v>0</v>
      </c>
      <c r="G696" s="482">
        <v>0</v>
      </c>
      <c r="H696" s="482">
        <v>0</v>
      </c>
      <c r="I696" s="482" t="s">
        <v>20</v>
      </c>
      <c r="J696" s="479" t="s">
        <v>82</v>
      </c>
      <c r="K696" s="489">
        <v>0</v>
      </c>
      <c r="L696" s="482">
        <v>0</v>
      </c>
      <c r="M696" s="482">
        <v>0</v>
      </c>
      <c r="N696" s="482">
        <v>0</v>
      </c>
      <c r="O696" s="482">
        <v>0</v>
      </c>
      <c r="P696" s="482">
        <v>0</v>
      </c>
      <c r="Q696" s="482">
        <v>0</v>
      </c>
      <c r="R696" s="482">
        <v>0</v>
      </c>
      <c r="S696" s="482">
        <v>0</v>
      </c>
      <c r="T696" s="482">
        <v>0</v>
      </c>
      <c r="U696" s="482">
        <v>0</v>
      </c>
      <c r="V696" s="482">
        <v>0</v>
      </c>
      <c r="W696" s="482">
        <v>0</v>
      </c>
      <c r="X696" s="482">
        <v>0</v>
      </c>
      <c r="Y696" s="490" t="s">
        <v>418</v>
      </c>
      <c r="Z696" s="490" t="s">
        <v>418</v>
      </c>
      <c r="AA696" s="482">
        <v>0</v>
      </c>
      <c r="AB696" s="490">
        <v>0</v>
      </c>
      <c r="AC696" s="482">
        <v>0</v>
      </c>
      <c r="AD696" s="490">
        <v>0</v>
      </c>
      <c r="AE696" s="482">
        <v>0</v>
      </c>
      <c r="AF696" s="491">
        <v>0</v>
      </c>
    </row>
    <row r="697" spans="1:32" ht="15" customHeight="1" x14ac:dyDescent="0.2">
      <c r="A697" s="463" t="s">
        <v>47</v>
      </c>
      <c r="B697" s="482">
        <v>0</v>
      </c>
      <c r="C697" s="482">
        <v>0</v>
      </c>
      <c r="D697" s="482">
        <v>0</v>
      </c>
      <c r="E697" s="482">
        <v>0</v>
      </c>
      <c r="F697" s="482">
        <v>0</v>
      </c>
      <c r="G697" s="482">
        <v>0</v>
      </c>
      <c r="H697" s="482">
        <v>0</v>
      </c>
      <c r="I697" s="482" t="s">
        <v>20</v>
      </c>
      <c r="J697" s="479" t="s">
        <v>47</v>
      </c>
      <c r="K697" s="489">
        <v>0</v>
      </c>
      <c r="L697" s="482">
        <v>0</v>
      </c>
      <c r="M697" s="482">
        <v>0</v>
      </c>
      <c r="N697" s="482">
        <v>0</v>
      </c>
      <c r="O697" s="482">
        <v>0</v>
      </c>
      <c r="P697" s="482">
        <v>0</v>
      </c>
      <c r="Q697" s="482">
        <v>0</v>
      </c>
      <c r="R697" s="482">
        <v>0</v>
      </c>
      <c r="S697" s="482">
        <v>0</v>
      </c>
      <c r="T697" s="482">
        <v>0</v>
      </c>
      <c r="U697" s="482">
        <v>0</v>
      </c>
      <c r="V697" s="482">
        <v>0</v>
      </c>
      <c r="W697" s="482">
        <v>0</v>
      </c>
      <c r="X697" s="482">
        <v>0</v>
      </c>
      <c r="Y697" s="490" t="s">
        <v>418</v>
      </c>
      <c r="Z697" s="490" t="s">
        <v>418</v>
      </c>
      <c r="AA697" s="482">
        <v>0</v>
      </c>
      <c r="AB697" s="490">
        <v>0</v>
      </c>
      <c r="AC697" s="482">
        <v>0</v>
      </c>
      <c r="AD697" s="490">
        <v>0</v>
      </c>
      <c r="AE697" s="482">
        <v>0</v>
      </c>
      <c r="AF697" s="491">
        <v>0</v>
      </c>
    </row>
    <row r="698" spans="1:32" ht="15" customHeight="1" x14ac:dyDescent="0.2">
      <c r="A698" s="463" t="s">
        <v>83</v>
      </c>
      <c r="B698" s="482">
        <v>1</v>
      </c>
      <c r="C698" s="482">
        <v>0</v>
      </c>
      <c r="D698" s="482">
        <v>1</v>
      </c>
      <c r="E698" s="482">
        <v>0</v>
      </c>
      <c r="F698" s="482">
        <v>0</v>
      </c>
      <c r="G698" s="482">
        <v>0</v>
      </c>
      <c r="H698" s="482">
        <v>0</v>
      </c>
      <c r="I698" s="482" t="s">
        <v>20</v>
      </c>
      <c r="J698" s="479" t="s">
        <v>83</v>
      </c>
      <c r="K698" s="489">
        <v>0</v>
      </c>
      <c r="L698" s="482">
        <v>1</v>
      </c>
      <c r="M698" s="482">
        <v>0</v>
      </c>
      <c r="N698" s="482">
        <v>0</v>
      </c>
      <c r="O698" s="482">
        <v>0</v>
      </c>
      <c r="P698" s="482">
        <v>0</v>
      </c>
      <c r="Q698" s="482">
        <v>0</v>
      </c>
      <c r="R698" s="482">
        <v>0</v>
      </c>
      <c r="S698" s="482">
        <v>0</v>
      </c>
      <c r="T698" s="482">
        <v>0</v>
      </c>
      <c r="U698" s="482">
        <v>0</v>
      </c>
      <c r="V698" s="482">
        <v>0</v>
      </c>
      <c r="W698" s="482">
        <v>0</v>
      </c>
      <c r="X698" s="482">
        <v>0</v>
      </c>
      <c r="Y698" s="490">
        <v>12.1</v>
      </c>
      <c r="Z698" s="490" t="s">
        <v>418</v>
      </c>
      <c r="AA698" s="482">
        <v>0</v>
      </c>
      <c r="AB698" s="490">
        <v>0</v>
      </c>
      <c r="AC698" s="482">
        <v>0</v>
      </c>
      <c r="AD698" s="490">
        <v>0</v>
      </c>
      <c r="AE698" s="482">
        <v>0</v>
      </c>
      <c r="AF698" s="491">
        <v>0</v>
      </c>
    </row>
    <row r="699" spans="1:32" ht="15" customHeight="1" x14ac:dyDescent="0.2">
      <c r="A699" s="463" t="s">
        <v>84</v>
      </c>
      <c r="B699" s="482">
        <v>0</v>
      </c>
      <c r="C699" s="482">
        <v>0</v>
      </c>
      <c r="D699" s="482">
        <v>0</v>
      </c>
      <c r="E699" s="482">
        <v>0</v>
      </c>
      <c r="F699" s="482">
        <v>0</v>
      </c>
      <c r="G699" s="482">
        <v>0</v>
      </c>
      <c r="H699" s="482">
        <v>0</v>
      </c>
      <c r="I699" s="482" t="s">
        <v>20</v>
      </c>
      <c r="J699" s="479" t="s">
        <v>84</v>
      </c>
      <c r="K699" s="489">
        <v>0</v>
      </c>
      <c r="L699" s="482">
        <v>0</v>
      </c>
      <c r="M699" s="482">
        <v>0</v>
      </c>
      <c r="N699" s="482">
        <v>0</v>
      </c>
      <c r="O699" s="482">
        <v>0</v>
      </c>
      <c r="P699" s="482">
        <v>0</v>
      </c>
      <c r="Q699" s="482">
        <v>0</v>
      </c>
      <c r="R699" s="482">
        <v>0</v>
      </c>
      <c r="S699" s="482">
        <v>0</v>
      </c>
      <c r="T699" s="482">
        <v>0</v>
      </c>
      <c r="U699" s="482">
        <v>0</v>
      </c>
      <c r="V699" s="482">
        <v>0</v>
      </c>
      <c r="W699" s="482">
        <v>0</v>
      </c>
      <c r="X699" s="482">
        <v>0</v>
      </c>
      <c r="Y699" s="490" t="s">
        <v>418</v>
      </c>
      <c r="Z699" s="490" t="s">
        <v>418</v>
      </c>
      <c r="AA699" s="482">
        <v>0</v>
      </c>
      <c r="AB699" s="490">
        <v>0</v>
      </c>
      <c r="AC699" s="482">
        <v>0</v>
      </c>
      <c r="AD699" s="490">
        <v>0</v>
      </c>
      <c r="AE699" s="482">
        <v>0</v>
      </c>
      <c r="AF699" s="491">
        <v>0</v>
      </c>
    </row>
    <row r="700" spans="1:32" ht="15" customHeight="1" x14ac:dyDescent="0.2">
      <c r="A700" s="463" t="s">
        <v>85</v>
      </c>
      <c r="B700" s="482">
        <v>2</v>
      </c>
      <c r="C700" s="482">
        <v>0</v>
      </c>
      <c r="D700" s="482">
        <v>2</v>
      </c>
      <c r="E700" s="482">
        <v>0</v>
      </c>
      <c r="F700" s="482">
        <v>0</v>
      </c>
      <c r="G700" s="482">
        <v>0</v>
      </c>
      <c r="H700" s="482">
        <v>0</v>
      </c>
      <c r="I700" s="482" t="s">
        <v>20</v>
      </c>
      <c r="J700" s="479" t="s">
        <v>85</v>
      </c>
      <c r="K700" s="489">
        <v>0</v>
      </c>
      <c r="L700" s="482">
        <v>1</v>
      </c>
      <c r="M700" s="482">
        <v>0</v>
      </c>
      <c r="N700" s="482">
        <v>1</v>
      </c>
      <c r="O700" s="482">
        <v>0</v>
      </c>
      <c r="P700" s="482">
        <v>0</v>
      </c>
      <c r="Q700" s="482">
        <v>0</v>
      </c>
      <c r="R700" s="482">
        <v>0</v>
      </c>
      <c r="S700" s="482">
        <v>0</v>
      </c>
      <c r="T700" s="482">
        <v>0</v>
      </c>
      <c r="U700" s="482">
        <v>0</v>
      </c>
      <c r="V700" s="482">
        <v>0</v>
      </c>
      <c r="W700" s="482">
        <v>0</v>
      </c>
      <c r="X700" s="482">
        <v>0</v>
      </c>
      <c r="Y700" s="490">
        <v>17.2</v>
      </c>
      <c r="Z700" s="490" t="s">
        <v>418</v>
      </c>
      <c r="AA700" s="482">
        <v>0</v>
      </c>
      <c r="AB700" s="490">
        <v>0</v>
      </c>
      <c r="AC700" s="482">
        <v>0</v>
      </c>
      <c r="AD700" s="490">
        <v>0</v>
      </c>
      <c r="AE700" s="482">
        <v>0</v>
      </c>
      <c r="AF700" s="491">
        <v>0</v>
      </c>
    </row>
    <row r="701" spans="1:32" ht="15" customHeight="1" x14ac:dyDescent="0.2">
      <c r="A701" s="463" t="s">
        <v>49</v>
      </c>
      <c r="B701" s="482">
        <v>1</v>
      </c>
      <c r="C701" s="482">
        <v>0</v>
      </c>
      <c r="D701" s="482">
        <v>1</v>
      </c>
      <c r="E701" s="482">
        <v>0</v>
      </c>
      <c r="F701" s="482">
        <v>0</v>
      </c>
      <c r="G701" s="482">
        <v>0</v>
      </c>
      <c r="H701" s="482">
        <v>0</v>
      </c>
      <c r="I701" s="482" t="s">
        <v>20</v>
      </c>
      <c r="J701" s="479" t="s">
        <v>49</v>
      </c>
      <c r="K701" s="489">
        <v>0</v>
      </c>
      <c r="L701" s="482">
        <v>0</v>
      </c>
      <c r="M701" s="482">
        <v>1</v>
      </c>
      <c r="N701" s="482">
        <v>0</v>
      </c>
      <c r="O701" s="482">
        <v>0</v>
      </c>
      <c r="P701" s="482">
        <v>0</v>
      </c>
      <c r="Q701" s="482">
        <v>0</v>
      </c>
      <c r="R701" s="482">
        <v>0</v>
      </c>
      <c r="S701" s="482">
        <v>0</v>
      </c>
      <c r="T701" s="482">
        <v>0</v>
      </c>
      <c r="U701" s="482">
        <v>0</v>
      </c>
      <c r="V701" s="482">
        <v>0</v>
      </c>
      <c r="W701" s="482">
        <v>0</v>
      </c>
      <c r="X701" s="482">
        <v>0</v>
      </c>
      <c r="Y701" s="490">
        <v>16.8</v>
      </c>
      <c r="Z701" s="490" t="s">
        <v>418</v>
      </c>
      <c r="AA701" s="482">
        <v>0</v>
      </c>
      <c r="AB701" s="490">
        <v>0</v>
      </c>
      <c r="AC701" s="482">
        <v>0</v>
      </c>
      <c r="AD701" s="490">
        <v>0</v>
      </c>
      <c r="AE701" s="482">
        <v>0</v>
      </c>
      <c r="AF701" s="491">
        <v>0</v>
      </c>
    </row>
    <row r="702" spans="1:32" ht="15" customHeight="1" x14ac:dyDescent="0.2">
      <c r="A702" s="463" t="s">
        <v>86</v>
      </c>
      <c r="B702" s="482">
        <v>2</v>
      </c>
      <c r="C702" s="482">
        <v>0</v>
      </c>
      <c r="D702" s="482">
        <v>2</v>
      </c>
      <c r="E702" s="482">
        <v>0</v>
      </c>
      <c r="F702" s="482">
        <v>0</v>
      </c>
      <c r="G702" s="482">
        <v>0</v>
      </c>
      <c r="H702" s="482">
        <v>0</v>
      </c>
      <c r="I702" s="482" t="s">
        <v>20</v>
      </c>
      <c r="J702" s="479" t="s">
        <v>86</v>
      </c>
      <c r="K702" s="489">
        <v>0</v>
      </c>
      <c r="L702" s="482">
        <v>1</v>
      </c>
      <c r="M702" s="482">
        <v>0</v>
      </c>
      <c r="N702" s="482">
        <v>1</v>
      </c>
      <c r="O702" s="482">
        <v>0</v>
      </c>
      <c r="P702" s="482">
        <v>0</v>
      </c>
      <c r="Q702" s="482">
        <v>0</v>
      </c>
      <c r="R702" s="482">
        <v>0</v>
      </c>
      <c r="S702" s="482">
        <v>0</v>
      </c>
      <c r="T702" s="482">
        <v>0</v>
      </c>
      <c r="U702" s="482">
        <v>0</v>
      </c>
      <c r="V702" s="482">
        <v>0</v>
      </c>
      <c r="W702" s="482">
        <v>0</v>
      </c>
      <c r="X702" s="482">
        <v>0</v>
      </c>
      <c r="Y702" s="490">
        <v>17.399999999999999</v>
      </c>
      <c r="Z702" s="490" t="s">
        <v>418</v>
      </c>
      <c r="AA702" s="482">
        <v>0</v>
      </c>
      <c r="AB702" s="490">
        <v>0</v>
      </c>
      <c r="AC702" s="482">
        <v>0</v>
      </c>
      <c r="AD702" s="490">
        <v>0</v>
      </c>
      <c r="AE702" s="482">
        <v>0</v>
      </c>
      <c r="AF702" s="491">
        <v>0</v>
      </c>
    </row>
    <row r="703" spans="1:32" ht="15" customHeight="1" x14ac:dyDescent="0.2">
      <c r="A703" s="463" t="s">
        <v>87</v>
      </c>
      <c r="B703" s="482">
        <v>1</v>
      </c>
      <c r="C703" s="482">
        <v>0</v>
      </c>
      <c r="D703" s="482">
        <v>1</v>
      </c>
      <c r="E703" s="482">
        <v>0</v>
      </c>
      <c r="F703" s="482">
        <v>0</v>
      </c>
      <c r="G703" s="482">
        <v>0</v>
      </c>
      <c r="H703" s="482">
        <v>0</v>
      </c>
      <c r="I703" s="482" t="s">
        <v>20</v>
      </c>
      <c r="J703" s="479" t="s">
        <v>87</v>
      </c>
      <c r="K703" s="489">
        <v>0</v>
      </c>
      <c r="L703" s="482">
        <v>1</v>
      </c>
      <c r="M703" s="482">
        <v>0</v>
      </c>
      <c r="N703" s="482">
        <v>0</v>
      </c>
      <c r="O703" s="482">
        <v>0</v>
      </c>
      <c r="P703" s="482">
        <v>0</v>
      </c>
      <c r="Q703" s="482">
        <v>0</v>
      </c>
      <c r="R703" s="482">
        <v>0</v>
      </c>
      <c r="S703" s="482">
        <v>0</v>
      </c>
      <c r="T703" s="482">
        <v>0</v>
      </c>
      <c r="U703" s="482">
        <v>0</v>
      </c>
      <c r="V703" s="482">
        <v>0</v>
      </c>
      <c r="W703" s="482">
        <v>0</v>
      </c>
      <c r="X703" s="482">
        <v>0</v>
      </c>
      <c r="Y703" s="490">
        <v>14.5</v>
      </c>
      <c r="Z703" s="490" t="s">
        <v>418</v>
      </c>
      <c r="AA703" s="482">
        <v>0</v>
      </c>
      <c r="AB703" s="490">
        <v>0</v>
      </c>
      <c r="AC703" s="482">
        <v>0</v>
      </c>
      <c r="AD703" s="490">
        <v>0</v>
      </c>
      <c r="AE703" s="482">
        <v>0</v>
      </c>
      <c r="AF703" s="491">
        <v>0</v>
      </c>
    </row>
    <row r="704" spans="1:32" ht="15" customHeight="1" x14ac:dyDescent="0.2">
      <c r="A704" s="463" t="s">
        <v>88</v>
      </c>
      <c r="B704" s="482">
        <v>2</v>
      </c>
      <c r="C704" s="482">
        <v>0</v>
      </c>
      <c r="D704" s="482">
        <v>1</v>
      </c>
      <c r="E704" s="482">
        <v>1</v>
      </c>
      <c r="F704" s="482">
        <v>0</v>
      </c>
      <c r="G704" s="482">
        <v>0</v>
      </c>
      <c r="H704" s="482">
        <v>0</v>
      </c>
      <c r="I704" s="482" t="s">
        <v>20</v>
      </c>
      <c r="J704" s="479" t="s">
        <v>88</v>
      </c>
      <c r="K704" s="489">
        <v>0</v>
      </c>
      <c r="L704" s="482">
        <v>1</v>
      </c>
      <c r="M704" s="482">
        <v>1</v>
      </c>
      <c r="N704" s="482">
        <v>0</v>
      </c>
      <c r="O704" s="482">
        <v>0</v>
      </c>
      <c r="P704" s="482">
        <v>0</v>
      </c>
      <c r="Q704" s="482">
        <v>0</v>
      </c>
      <c r="R704" s="482">
        <v>0</v>
      </c>
      <c r="S704" s="482">
        <v>0</v>
      </c>
      <c r="T704" s="482">
        <v>0</v>
      </c>
      <c r="U704" s="482">
        <v>0</v>
      </c>
      <c r="V704" s="482">
        <v>0</v>
      </c>
      <c r="W704" s="482">
        <v>0</v>
      </c>
      <c r="X704" s="482">
        <v>0</v>
      </c>
      <c r="Y704" s="490">
        <v>14.7</v>
      </c>
      <c r="Z704" s="490" t="s">
        <v>418</v>
      </c>
      <c r="AA704" s="482">
        <v>0</v>
      </c>
      <c r="AB704" s="490">
        <v>0</v>
      </c>
      <c r="AC704" s="482">
        <v>0</v>
      </c>
      <c r="AD704" s="490">
        <v>0</v>
      </c>
      <c r="AE704" s="482">
        <v>0</v>
      </c>
      <c r="AF704" s="491">
        <v>0</v>
      </c>
    </row>
    <row r="705" spans="1:32" ht="15" customHeight="1" x14ac:dyDescent="0.2">
      <c r="A705" s="463" t="s">
        <v>50</v>
      </c>
      <c r="B705" s="482">
        <v>2</v>
      </c>
      <c r="C705" s="482">
        <v>0</v>
      </c>
      <c r="D705" s="482">
        <v>1</v>
      </c>
      <c r="E705" s="482">
        <v>0</v>
      </c>
      <c r="F705" s="482">
        <v>1</v>
      </c>
      <c r="G705" s="482">
        <v>0</v>
      </c>
      <c r="H705" s="482">
        <v>0</v>
      </c>
      <c r="I705" s="482" t="s">
        <v>20</v>
      </c>
      <c r="J705" s="479" t="s">
        <v>50</v>
      </c>
      <c r="K705" s="489">
        <v>0</v>
      </c>
      <c r="L705" s="482">
        <v>2</v>
      </c>
      <c r="M705" s="482">
        <v>0</v>
      </c>
      <c r="N705" s="482">
        <v>0</v>
      </c>
      <c r="O705" s="482">
        <v>0</v>
      </c>
      <c r="P705" s="482">
        <v>0</v>
      </c>
      <c r="Q705" s="482">
        <v>0</v>
      </c>
      <c r="R705" s="482">
        <v>0</v>
      </c>
      <c r="S705" s="482">
        <v>0</v>
      </c>
      <c r="T705" s="482">
        <v>0</v>
      </c>
      <c r="U705" s="482">
        <v>0</v>
      </c>
      <c r="V705" s="482">
        <v>0</v>
      </c>
      <c r="W705" s="482">
        <v>0</v>
      </c>
      <c r="X705" s="482">
        <v>0</v>
      </c>
      <c r="Y705" s="490">
        <v>12.7</v>
      </c>
      <c r="Z705" s="490" t="s">
        <v>418</v>
      </c>
      <c r="AA705" s="482">
        <v>0</v>
      </c>
      <c r="AB705" s="490">
        <v>0</v>
      </c>
      <c r="AC705" s="482">
        <v>0</v>
      </c>
      <c r="AD705" s="490">
        <v>0</v>
      </c>
      <c r="AE705" s="482">
        <v>0</v>
      </c>
      <c r="AF705" s="491">
        <v>0</v>
      </c>
    </row>
    <row r="706" spans="1:32" ht="15" customHeight="1" x14ac:dyDescent="0.2">
      <c r="A706" s="463" t="s">
        <v>89</v>
      </c>
      <c r="B706" s="482">
        <v>1</v>
      </c>
      <c r="C706" s="482">
        <v>0</v>
      </c>
      <c r="D706" s="482">
        <v>1</v>
      </c>
      <c r="E706" s="482">
        <v>0</v>
      </c>
      <c r="F706" s="482">
        <v>0</v>
      </c>
      <c r="G706" s="482">
        <v>0</v>
      </c>
      <c r="H706" s="482">
        <v>0</v>
      </c>
      <c r="I706" s="482" t="s">
        <v>20</v>
      </c>
      <c r="J706" s="479" t="s">
        <v>89</v>
      </c>
      <c r="K706" s="489">
        <v>0</v>
      </c>
      <c r="L706" s="482">
        <v>1</v>
      </c>
      <c r="M706" s="482">
        <v>0</v>
      </c>
      <c r="N706" s="482">
        <v>0</v>
      </c>
      <c r="O706" s="482">
        <v>0</v>
      </c>
      <c r="P706" s="482">
        <v>0</v>
      </c>
      <c r="Q706" s="482">
        <v>0</v>
      </c>
      <c r="R706" s="482">
        <v>0</v>
      </c>
      <c r="S706" s="482">
        <v>0</v>
      </c>
      <c r="T706" s="482">
        <v>0</v>
      </c>
      <c r="U706" s="482">
        <v>0</v>
      </c>
      <c r="V706" s="482">
        <v>0</v>
      </c>
      <c r="W706" s="482">
        <v>0</v>
      </c>
      <c r="X706" s="482">
        <v>0</v>
      </c>
      <c r="Y706" s="490">
        <v>14.1</v>
      </c>
      <c r="Z706" s="490" t="s">
        <v>418</v>
      </c>
      <c r="AA706" s="482">
        <v>0</v>
      </c>
      <c r="AB706" s="490">
        <v>0</v>
      </c>
      <c r="AC706" s="482">
        <v>0</v>
      </c>
      <c r="AD706" s="490">
        <v>0</v>
      </c>
      <c r="AE706" s="482">
        <v>0</v>
      </c>
      <c r="AF706" s="491">
        <v>0</v>
      </c>
    </row>
    <row r="707" spans="1:32" ht="15" customHeight="1" x14ac:dyDescent="0.2">
      <c r="A707" s="463" t="s">
        <v>90</v>
      </c>
      <c r="B707" s="482">
        <v>1</v>
      </c>
      <c r="C707" s="482">
        <v>0</v>
      </c>
      <c r="D707" s="482">
        <v>1</v>
      </c>
      <c r="E707" s="482">
        <v>0</v>
      </c>
      <c r="F707" s="482">
        <v>0</v>
      </c>
      <c r="G707" s="482">
        <v>0</v>
      </c>
      <c r="H707" s="482">
        <v>0</v>
      </c>
      <c r="I707" s="482" t="s">
        <v>20</v>
      </c>
      <c r="J707" s="479" t="s">
        <v>90</v>
      </c>
      <c r="K707" s="489">
        <v>0</v>
      </c>
      <c r="L707" s="482">
        <v>0</v>
      </c>
      <c r="M707" s="482">
        <v>1</v>
      </c>
      <c r="N707" s="482">
        <v>0</v>
      </c>
      <c r="O707" s="482">
        <v>0</v>
      </c>
      <c r="P707" s="482">
        <v>0</v>
      </c>
      <c r="Q707" s="482">
        <v>0</v>
      </c>
      <c r="R707" s="482">
        <v>0</v>
      </c>
      <c r="S707" s="482">
        <v>0</v>
      </c>
      <c r="T707" s="482">
        <v>0</v>
      </c>
      <c r="U707" s="482">
        <v>0</v>
      </c>
      <c r="V707" s="482">
        <v>0</v>
      </c>
      <c r="W707" s="482">
        <v>0</v>
      </c>
      <c r="X707" s="482">
        <v>0</v>
      </c>
      <c r="Y707" s="490">
        <v>16.100000000000001</v>
      </c>
      <c r="Z707" s="490" t="s">
        <v>418</v>
      </c>
      <c r="AA707" s="482">
        <v>0</v>
      </c>
      <c r="AB707" s="490">
        <v>0</v>
      </c>
      <c r="AC707" s="482">
        <v>0</v>
      </c>
      <c r="AD707" s="490">
        <v>0</v>
      </c>
      <c r="AE707" s="482">
        <v>0</v>
      </c>
      <c r="AF707" s="491">
        <v>0</v>
      </c>
    </row>
    <row r="708" spans="1:32" ht="15" customHeight="1" x14ac:dyDescent="0.2">
      <c r="A708" s="463" t="s">
        <v>91</v>
      </c>
      <c r="B708" s="482">
        <v>3</v>
      </c>
      <c r="C708" s="482">
        <v>0</v>
      </c>
      <c r="D708" s="482">
        <v>1</v>
      </c>
      <c r="E708" s="482">
        <v>1</v>
      </c>
      <c r="F708" s="482">
        <v>1</v>
      </c>
      <c r="G708" s="482">
        <v>0</v>
      </c>
      <c r="H708" s="482">
        <v>0</v>
      </c>
      <c r="I708" s="482" t="s">
        <v>20</v>
      </c>
      <c r="J708" s="479" t="s">
        <v>91</v>
      </c>
      <c r="K708" s="489">
        <v>0</v>
      </c>
      <c r="L708" s="482">
        <v>0</v>
      </c>
      <c r="M708" s="482">
        <v>1</v>
      </c>
      <c r="N708" s="482">
        <v>2</v>
      </c>
      <c r="O708" s="482">
        <v>0</v>
      </c>
      <c r="P708" s="482">
        <v>0</v>
      </c>
      <c r="Q708" s="482">
        <v>0</v>
      </c>
      <c r="R708" s="482">
        <v>0</v>
      </c>
      <c r="S708" s="482">
        <v>0</v>
      </c>
      <c r="T708" s="482">
        <v>0</v>
      </c>
      <c r="U708" s="482">
        <v>0</v>
      </c>
      <c r="V708" s="482">
        <v>0</v>
      </c>
      <c r="W708" s="482">
        <v>0</v>
      </c>
      <c r="X708" s="482">
        <v>0</v>
      </c>
      <c r="Y708" s="490">
        <v>20.6</v>
      </c>
      <c r="Z708" s="490" t="s">
        <v>418</v>
      </c>
      <c r="AA708" s="482">
        <v>0</v>
      </c>
      <c r="AB708" s="490">
        <v>0</v>
      </c>
      <c r="AC708" s="482">
        <v>0</v>
      </c>
      <c r="AD708" s="490">
        <v>0</v>
      </c>
      <c r="AE708" s="482">
        <v>0</v>
      </c>
      <c r="AF708" s="491">
        <v>0</v>
      </c>
    </row>
    <row r="709" spans="1:32" ht="15" customHeight="1" x14ac:dyDescent="0.2">
      <c r="A709" s="463" t="s">
        <v>52</v>
      </c>
      <c r="B709" s="482">
        <v>1</v>
      </c>
      <c r="C709" s="482">
        <v>0</v>
      </c>
      <c r="D709" s="482">
        <v>1</v>
      </c>
      <c r="E709" s="482">
        <v>0</v>
      </c>
      <c r="F709" s="482">
        <v>0</v>
      </c>
      <c r="G709" s="482">
        <v>0</v>
      </c>
      <c r="H709" s="482">
        <v>0</v>
      </c>
      <c r="I709" s="482" t="s">
        <v>20</v>
      </c>
      <c r="J709" s="479" t="s">
        <v>52</v>
      </c>
      <c r="K709" s="489">
        <v>0</v>
      </c>
      <c r="L709" s="482">
        <v>0</v>
      </c>
      <c r="M709" s="482">
        <v>0</v>
      </c>
      <c r="N709" s="482">
        <v>1</v>
      </c>
      <c r="O709" s="482">
        <v>0</v>
      </c>
      <c r="P709" s="482">
        <v>0</v>
      </c>
      <c r="Q709" s="482">
        <v>0</v>
      </c>
      <c r="R709" s="482">
        <v>0</v>
      </c>
      <c r="S709" s="482">
        <v>0</v>
      </c>
      <c r="T709" s="482">
        <v>0</v>
      </c>
      <c r="U709" s="482">
        <v>0</v>
      </c>
      <c r="V709" s="482">
        <v>0</v>
      </c>
      <c r="W709" s="482">
        <v>0</v>
      </c>
      <c r="X709" s="482">
        <v>0</v>
      </c>
      <c r="Y709" s="490">
        <v>21.1</v>
      </c>
      <c r="Z709" s="490" t="s">
        <v>418</v>
      </c>
      <c r="AA709" s="482">
        <v>0</v>
      </c>
      <c r="AB709" s="490">
        <v>0</v>
      </c>
      <c r="AC709" s="482">
        <v>0</v>
      </c>
      <c r="AD709" s="490">
        <v>0</v>
      </c>
      <c r="AE709" s="482">
        <v>0</v>
      </c>
      <c r="AF709" s="491">
        <v>0</v>
      </c>
    </row>
    <row r="710" spans="1:32" ht="15" customHeight="1" x14ac:dyDescent="0.2">
      <c r="A710" s="463" t="s">
        <v>92</v>
      </c>
      <c r="B710" s="482">
        <v>0</v>
      </c>
      <c r="C710" s="482">
        <v>0</v>
      </c>
      <c r="D710" s="482">
        <v>0</v>
      </c>
      <c r="E710" s="482">
        <v>0</v>
      </c>
      <c r="F710" s="482">
        <v>0</v>
      </c>
      <c r="G710" s="482">
        <v>0</v>
      </c>
      <c r="H710" s="482">
        <v>0</v>
      </c>
      <c r="I710" s="482" t="s">
        <v>20</v>
      </c>
      <c r="J710" s="479" t="s">
        <v>92</v>
      </c>
      <c r="K710" s="489">
        <v>0</v>
      </c>
      <c r="L710" s="482">
        <v>0</v>
      </c>
      <c r="M710" s="482">
        <v>0</v>
      </c>
      <c r="N710" s="482">
        <v>0</v>
      </c>
      <c r="O710" s="482">
        <v>0</v>
      </c>
      <c r="P710" s="482">
        <v>0</v>
      </c>
      <c r="Q710" s="482">
        <v>0</v>
      </c>
      <c r="R710" s="482">
        <v>0</v>
      </c>
      <c r="S710" s="482">
        <v>0</v>
      </c>
      <c r="T710" s="482">
        <v>0</v>
      </c>
      <c r="U710" s="482">
        <v>0</v>
      </c>
      <c r="V710" s="482">
        <v>0</v>
      </c>
      <c r="W710" s="482">
        <v>0</v>
      </c>
      <c r="X710" s="482">
        <v>0</v>
      </c>
      <c r="Y710" s="490" t="s">
        <v>418</v>
      </c>
      <c r="Z710" s="490" t="s">
        <v>418</v>
      </c>
      <c r="AA710" s="482">
        <v>0</v>
      </c>
      <c r="AB710" s="490">
        <v>0</v>
      </c>
      <c r="AC710" s="482">
        <v>0</v>
      </c>
      <c r="AD710" s="490">
        <v>0</v>
      </c>
      <c r="AE710" s="482">
        <v>0</v>
      </c>
      <c r="AF710" s="491">
        <v>0</v>
      </c>
    </row>
    <row r="711" spans="1:32" ht="15" customHeight="1" x14ac:dyDescent="0.2">
      <c r="A711" s="463" t="s">
        <v>93</v>
      </c>
      <c r="B711" s="482">
        <v>2</v>
      </c>
      <c r="C711" s="482">
        <v>0</v>
      </c>
      <c r="D711" s="482">
        <v>2</v>
      </c>
      <c r="E711" s="482">
        <v>0</v>
      </c>
      <c r="F711" s="482">
        <v>0</v>
      </c>
      <c r="G711" s="482">
        <v>0</v>
      </c>
      <c r="H711" s="482">
        <v>0</v>
      </c>
      <c r="I711" s="482" t="s">
        <v>20</v>
      </c>
      <c r="J711" s="479" t="s">
        <v>93</v>
      </c>
      <c r="K711" s="489">
        <v>0</v>
      </c>
      <c r="L711" s="482">
        <v>1</v>
      </c>
      <c r="M711" s="482">
        <v>1</v>
      </c>
      <c r="N711" s="482">
        <v>0</v>
      </c>
      <c r="O711" s="482">
        <v>0</v>
      </c>
      <c r="P711" s="482">
        <v>0</v>
      </c>
      <c r="Q711" s="482">
        <v>0</v>
      </c>
      <c r="R711" s="482">
        <v>0</v>
      </c>
      <c r="S711" s="482">
        <v>0</v>
      </c>
      <c r="T711" s="482">
        <v>0</v>
      </c>
      <c r="U711" s="482">
        <v>0</v>
      </c>
      <c r="V711" s="482">
        <v>0</v>
      </c>
      <c r="W711" s="482">
        <v>0</v>
      </c>
      <c r="X711" s="482">
        <v>0</v>
      </c>
      <c r="Y711" s="490">
        <v>15.9</v>
      </c>
      <c r="Z711" s="490" t="s">
        <v>418</v>
      </c>
      <c r="AA711" s="482">
        <v>0</v>
      </c>
      <c r="AB711" s="490">
        <v>0</v>
      </c>
      <c r="AC711" s="482">
        <v>0</v>
      </c>
      <c r="AD711" s="490">
        <v>0</v>
      </c>
      <c r="AE711" s="482">
        <v>0</v>
      </c>
      <c r="AF711" s="491">
        <v>0</v>
      </c>
    </row>
    <row r="712" spans="1:32" ht="15" customHeight="1" x14ac:dyDescent="0.2">
      <c r="A712" s="463" t="s">
        <v>94</v>
      </c>
      <c r="B712" s="482">
        <v>3</v>
      </c>
      <c r="C712" s="482">
        <v>0</v>
      </c>
      <c r="D712" s="482">
        <v>3</v>
      </c>
      <c r="E712" s="482">
        <v>0</v>
      </c>
      <c r="F712" s="482">
        <v>0</v>
      </c>
      <c r="G712" s="482">
        <v>0</v>
      </c>
      <c r="H712" s="482">
        <v>0</v>
      </c>
      <c r="I712" s="482" t="s">
        <v>20</v>
      </c>
      <c r="J712" s="479" t="s">
        <v>94</v>
      </c>
      <c r="K712" s="489">
        <v>0</v>
      </c>
      <c r="L712" s="482">
        <v>1</v>
      </c>
      <c r="M712" s="482">
        <v>1</v>
      </c>
      <c r="N712" s="482">
        <v>1</v>
      </c>
      <c r="O712" s="482">
        <v>0</v>
      </c>
      <c r="P712" s="482">
        <v>0</v>
      </c>
      <c r="Q712" s="482">
        <v>0</v>
      </c>
      <c r="R712" s="482">
        <v>0</v>
      </c>
      <c r="S712" s="482">
        <v>0</v>
      </c>
      <c r="T712" s="482">
        <v>0</v>
      </c>
      <c r="U712" s="482">
        <v>0</v>
      </c>
      <c r="V712" s="482">
        <v>0</v>
      </c>
      <c r="W712" s="482">
        <v>0</v>
      </c>
      <c r="X712" s="482">
        <v>0</v>
      </c>
      <c r="Y712" s="490">
        <v>18.3</v>
      </c>
      <c r="Z712" s="490" t="s">
        <v>418</v>
      </c>
      <c r="AA712" s="482">
        <v>0</v>
      </c>
      <c r="AB712" s="490">
        <v>0</v>
      </c>
      <c r="AC712" s="482">
        <v>0</v>
      </c>
      <c r="AD712" s="490">
        <v>0</v>
      </c>
      <c r="AE712" s="482">
        <v>0</v>
      </c>
      <c r="AF712" s="491">
        <v>0</v>
      </c>
    </row>
    <row r="713" spans="1:32" ht="15" customHeight="1" x14ac:dyDescent="0.2">
      <c r="A713" s="463" t="s">
        <v>54</v>
      </c>
      <c r="B713" s="482">
        <v>1</v>
      </c>
      <c r="C713" s="482">
        <v>0</v>
      </c>
      <c r="D713" s="482">
        <v>1</v>
      </c>
      <c r="E713" s="482">
        <v>0</v>
      </c>
      <c r="F713" s="482">
        <v>0</v>
      </c>
      <c r="G713" s="482">
        <v>0</v>
      </c>
      <c r="H713" s="482">
        <v>0</v>
      </c>
      <c r="I713" s="482" t="s">
        <v>20</v>
      </c>
      <c r="J713" s="479" t="s">
        <v>54</v>
      </c>
      <c r="K713" s="489">
        <v>0</v>
      </c>
      <c r="L713" s="482">
        <v>1</v>
      </c>
      <c r="M713" s="482">
        <v>0</v>
      </c>
      <c r="N713" s="482">
        <v>0</v>
      </c>
      <c r="O713" s="482">
        <v>0</v>
      </c>
      <c r="P713" s="482">
        <v>0</v>
      </c>
      <c r="Q713" s="482">
        <v>0</v>
      </c>
      <c r="R713" s="482">
        <v>0</v>
      </c>
      <c r="S713" s="482">
        <v>0</v>
      </c>
      <c r="T713" s="482">
        <v>0</v>
      </c>
      <c r="U713" s="482">
        <v>0</v>
      </c>
      <c r="V713" s="482">
        <v>0</v>
      </c>
      <c r="W713" s="482">
        <v>0</v>
      </c>
      <c r="X713" s="482">
        <v>0</v>
      </c>
      <c r="Y713" s="490">
        <v>14.9</v>
      </c>
      <c r="Z713" s="490" t="s">
        <v>418</v>
      </c>
      <c r="AA713" s="482">
        <v>0</v>
      </c>
      <c r="AB713" s="490">
        <v>0</v>
      </c>
      <c r="AC713" s="482">
        <v>0</v>
      </c>
      <c r="AD713" s="490">
        <v>0</v>
      </c>
      <c r="AE713" s="482">
        <v>0</v>
      </c>
      <c r="AF713" s="491">
        <v>0</v>
      </c>
    </row>
    <row r="714" spans="1:32" ht="15" customHeight="1" x14ac:dyDescent="0.2">
      <c r="A714" s="463" t="s">
        <v>95</v>
      </c>
      <c r="B714" s="482">
        <v>3</v>
      </c>
      <c r="C714" s="482">
        <v>0</v>
      </c>
      <c r="D714" s="482">
        <v>1</v>
      </c>
      <c r="E714" s="482">
        <v>2</v>
      </c>
      <c r="F714" s="482">
        <v>0</v>
      </c>
      <c r="G714" s="482">
        <v>0</v>
      </c>
      <c r="H714" s="482">
        <v>0</v>
      </c>
      <c r="I714" s="482" t="s">
        <v>20</v>
      </c>
      <c r="J714" s="479" t="s">
        <v>95</v>
      </c>
      <c r="K714" s="489">
        <v>0</v>
      </c>
      <c r="L714" s="482">
        <v>3</v>
      </c>
      <c r="M714" s="482">
        <v>0</v>
      </c>
      <c r="N714" s="482">
        <v>0</v>
      </c>
      <c r="O714" s="482">
        <v>0</v>
      </c>
      <c r="P714" s="482">
        <v>0</v>
      </c>
      <c r="Q714" s="482">
        <v>0</v>
      </c>
      <c r="R714" s="482">
        <v>0</v>
      </c>
      <c r="S714" s="482">
        <v>0</v>
      </c>
      <c r="T714" s="482">
        <v>0</v>
      </c>
      <c r="U714" s="482">
        <v>0</v>
      </c>
      <c r="V714" s="482">
        <v>0</v>
      </c>
      <c r="W714" s="482">
        <v>0</v>
      </c>
      <c r="X714" s="482">
        <v>0</v>
      </c>
      <c r="Y714" s="490">
        <v>13.8</v>
      </c>
      <c r="Z714" s="490" t="s">
        <v>418</v>
      </c>
      <c r="AA714" s="482">
        <v>0</v>
      </c>
      <c r="AB714" s="490">
        <v>0</v>
      </c>
      <c r="AC714" s="482">
        <v>0</v>
      </c>
      <c r="AD714" s="490">
        <v>0</v>
      </c>
      <c r="AE714" s="482">
        <v>0</v>
      </c>
      <c r="AF714" s="491">
        <v>0</v>
      </c>
    </row>
    <row r="715" spans="1:32" ht="15" customHeight="1" x14ac:dyDescent="0.2">
      <c r="A715" s="463" t="s">
        <v>96</v>
      </c>
      <c r="B715" s="482">
        <v>0</v>
      </c>
      <c r="C715" s="482">
        <v>0</v>
      </c>
      <c r="D715" s="482">
        <v>0</v>
      </c>
      <c r="E715" s="482">
        <v>0</v>
      </c>
      <c r="F715" s="482">
        <v>0</v>
      </c>
      <c r="G715" s="482">
        <v>0</v>
      </c>
      <c r="H715" s="482">
        <v>0</v>
      </c>
      <c r="I715" s="482" t="s">
        <v>20</v>
      </c>
      <c r="J715" s="479" t="s">
        <v>96</v>
      </c>
      <c r="K715" s="489">
        <v>0</v>
      </c>
      <c r="L715" s="482">
        <v>0</v>
      </c>
      <c r="M715" s="482">
        <v>0</v>
      </c>
      <c r="N715" s="482">
        <v>0</v>
      </c>
      <c r="O715" s="482">
        <v>0</v>
      </c>
      <c r="P715" s="482">
        <v>0</v>
      </c>
      <c r="Q715" s="482">
        <v>0</v>
      </c>
      <c r="R715" s="482">
        <v>0</v>
      </c>
      <c r="S715" s="482">
        <v>0</v>
      </c>
      <c r="T715" s="482">
        <v>0</v>
      </c>
      <c r="U715" s="482">
        <v>0</v>
      </c>
      <c r="V715" s="482">
        <v>0</v>
      </c>
      <c r="W715" s="482">
        <v>0</v>
      </c>
      <c r="X715" s="482">
        <v>0</v>
      </c>
      <c r="Y715" s="490" t="s">
        <v>418</v>
      </c>
      <c r="Z715" s="490" t="s">
        <v>418</v>
      </c>
      <c r="AA715" s="482">
        <v>0</v>
      </c>
      <c r="AB715" s="490">
        <v>0</v>
      </c>
      <c r="AC715" s="482">
        <v>0</v>
      </c>
      <c r="AD715" s="490">
        <v>0</v>
      </c>
      <c r="AE715" s="482">
        <v>0</v>
      </c>
      <c r="AF715" s="491">
        <v>0</v>
      </c>
    </row>
    <row r="716" spans="1:32" ht="15" customHeight="1" x14ac:dyDescent="0.2">
      <c r="A716" s="463" t="s">
        <v>97</v>
      </c>
      <c r="B716" s="482">
        <v>0</v>
      </c>
      <c r="C716" s="482">
        <v>0</v>
      </c>
      <c r="D716" s="482">
        <v>0</v>
      </c>
      <c r="E716" s="482">
        <v>0</v>
      </c>
      <c r="F716" s="482">
        <v>0</v>
      </c>
      <c r="G716" s="482">
        <v>0</v>
      </c>
      <c r="H716" s="482">
        <v>0</v>
      </c>
      <c r="I716" s="482" t="s">
        <v>20</v>
      </c>
      <c r="J716" s="479" t="s">
        <v>97</v>
      </c>
      <c r="K716" s="489">
        <v>0</v>
      </c>
      <c r="L716" s="482">
        <v>0</v>
      </c>
      <c r="M716" s="482">
        <v>0</v>
      </c>
      <c r="N716" s="482">
        <v>0</v>
      </c>
      <c r="O716" s="482">
        <v>0</v>
      </c>
      <c r="P716" s="482">
        <v>0</v>
      </c>
      <c r="Q716" s="482">
        <v>0</v>
      </c>
      <c r="R716" s="482">
        <v>0</v>
      </c>
      <c r="S716" s="482">
        <v>0</v>
      </c>
      <c r="T716" s="482">
        <v>0</v>
      </c>
      <c r="U716" s="482">
        <v>0</v>
      </c>
      <c r="V716" s="482">
        <v>0</v>
      </c>
      <c r="W716" s="482">
        <v>0</v>
      </c>
      <c r="X716" s="482">
        <v>0</v>
      </c>
      <c r="Y716" s="490" t="s">
        <v>418</v>
      </c>
      <c r="Z716" s="490" t="s">
        <v>418</v>
      </c>
      <c r="AA716" s="482">
        <v>0</v>
      </c>
      <c r="AB716" s="490">
        <v>0</v>
      </c>
      <c r="AC716" s="482">
        <v>0</v>
      </c>
      <c r="AD716" s="490">
        <v>0</v>
      </c>
      <c r="AE716" s="482">
        <v>0</v>
      </c>
      <c r="AF716" s="491">
        <v>0</v>
      </c>
    </row>
    <row r="717" spans="1:32" ht="15" customHeight="1" x14ac:dyDescent="0.2">
      <c r="A717" s="463" t="s">
        <v>56</v>
      </c>
      <c r="B717" s="482">
        <v>1</v>
      </c>
      <c r="C717" s="482">
        <v>0</v>
      </c>
      <c r="D717" s="482">
        <v>0</v>
      </c>
      <c r="E717" s="482">
        <v>1</v>
      </c>
      <c r="F717" s="482">
        <v>0</v>
      </c>
      <c r="G717" s="482">
        <v>0</v>
      </c>
      <c r="H717" s="482">
        <v>0</v>
      </c>
      <c r="I717" s="482" t="s">
        <v>20</v>
      </c>
      <c r="J717" s="479" t="s">
        <v>56</v>
      </c>
      <c r="K717" s="489">
        <v>0</v>
      </c>
      <c r="L717" s="482">
        <v>1</v>
      </c>
      <c r="M717" s="482">
        <v>0</v>
      </c>
      <c r="N717" s="482">
        <v>0</v>
      </c>
      <c r="O717" s="482">
        <v>0</v>
      </c>
      <c r="P717" s="482">
        <v>0</v>
      </c>
      <c r="Q717" s="482">
        <v>0</v>
      </c>
      <c r="R717" s="482">
        <v>0</v>
      </c>
      <c r="S717" s="482">
        <v>0</v>
      </c>
      <c r="T717" s="482">
        <v>0</v>
      </c>
      <c r="U717" s="482">
        <v>0</v>
      </c>
      <c r="V717" s="482">
        <v>0</v>
      </c>
      <c r="W717" s="482">
        <v>0</v>
      </c>
      <c r="X717" s="482">
        <v>0</v>
      </c>
      <c r="Y717" s="490">
        <v>11.5</v>
      </c>
      <c r="Z717" s="490" t="s">
        <v>418</v>
      </c>
      <c r="AA717" s="482">
        <v>0</v>
      </c>
      <c r="AB717" s="490">
        <v>0</v>
      </c>
      <c r="AC717" s="482">
        <v>0</v>
      </c>
      <c r="AD717" s="490">
        <v>0</v>
      </c>
      <c r="AE717" s="482">
        <v>0</v>
      </c>
      <c r="AF717" s="491">
        <v>0</v>
      </c>
    </row>
    <row r="718" spans="1:32" ht="15" customHeight="1" x14ac:dyDescent="0.2">
      <c r="A718" s="463" t="s">
        <v>98</v>
      </c>
      <c r="B718" s="482">
        <v>2</v>
      </c>
      <c r="C718" s="482">
        <v>0</v>
      </c>
      <c r="D718" s="482">
        <v>0</v>
      </c>
      <c r="E718" s="482">
        <v>1</v>
      </c>
      <c r="F718" s="482">
        <v>1</v>
      </c>
      <c r="G718" s="482">
        <v>0</v>
      </c>
      <c r="H718" s="482">
        <v>0</v>
      </c>
      <c r="I718" s="482" t="s">
        <v>20</v>
      </c>
      <c r="J718" s="479" t="s">
        <v>98</v>
      </c>
      <c r="K718" s="489">
        <v>0</v>
      </c>
      <c r="L718" s="482">
        <v>1</v>
      </c>
      <c r="M718" s="482">
        <v>1</v>
      </c>
      <c r="N718" s="482">
        <v>0</v>
      </c>
      <c r="O718" s="482">
        <v>0</v>
      </c>
      <c r="P718" s="482">
        <v>0</v>
      </c>
      <c r="Q718" s="482">
        <v>0</v>
      </c>
      <c r="R718" s="482">
        <v>0</v>
      </c>
      <c r="S718" s="482">
        <v>0</v>
      </c>
      <c r="T718" s="482">
        <v>0</v>
      </c>
      <c r="U718" s="482">
        <v>0</v>
      </c>
      <c r="V718" s="482">
        <v>0</v>
      </c>
      <c r="W718" s="482">
        <v>0</v>
      </c>
      <c r="X718" s="482">
        <v>0</v>
      </c>
      <c r="Y718" s="490">
        <v>14.2</v>
      </c>
      <c r="Z718" s="490" t="s">
        <v>418</v>
      </c>
      <c r="AA718" s="482">
        <v>0</v>
      </c>
      <c r="AB718" s="490">
        <v>0</v>
      </c>
      <c r="AC718" s="482">
        <v>0</v>
      </c>
      <c r="AD718" s="490">
        <v>0</v>
      </c>
      <c r="AE718" s="482">
        <v>0</v>
      </c>
      <c r="AF718" s="491">
        <v>0</v>
      </c>
    </row>
    <row r="719" spans="1:32" ht="15" customHeight="1" x14ac:dyDescent="0.2">
      <c r="A719" s="463" t="s">
        <v>99</v>
      </c>
      <c r="B719" s="482">
        <v>1</v>
      </c>
      <c r="C719" s="482">
        <v>0</v>
      </c>
      <c r="D719" s="482">
        <v>1</v>
      </c>
      <c r="E719" s="482">
        <v>0</v>
      </c>
      <c r="F719" s="482">
        <v>0</v>
      </c>
      <c r="G719" s="482">
        <v>0</v>
      </c>
      <c r="H719" s="482">
        <v>0</v>
      </c>
      <c r="I719" s="482" t="s">
        <v>20</v>
      </c>
      <c r="J719" s="479" t="s">
        <v>99</v>
      </c>
      <c r="K719" s="489">
        <v>0</v>
      </c>
      <c r="L719" s="482">
        <v>0</v>
      </c>
      <c r="M719" s="482">
        <v>1</v>
      </c>
      <c r="N719" s="482">
        <v>0</v>
      </c>
      <c r="O719" s="482">
        <v>0</v>
      </c>
      <c r="P719" s="482">
        <v>0</v>
      </c>
      <c r="Q719" s="482">
        <v>0</v>
      </c>
      <c r="R719" s="482">
        <v>0</v>
      </c>
      <c r="S719" s="482">
        <v>0</v>
      </c>
      <c r="T719" s="482">
        <v>0</v>
      </c>
      <c r="U719" s="482">
        <v>0</v>
      </c>
      <c r="V719" s="482">
        <v>0</v>
      </c>
      <c r="W719" s="482">
        <v>0</v>
      </c>
      <c r="X719" s="482">
        <v>0</v>
      </c>
      <c r="Y719" s="490">
        <v>16.100000000000001</v>
      </c>
      <c r="Z719" s="490" t="s">
        <v>418</v>
      </c>
      <c r="AA719" s="482">
        <v>0</v>
      </c>
      <c r="AB719" s="490">
        <v>0</v>
      </c>
      <c r="AC719" s="482">
        <v>0</v>
      </c>
      <c r="AD719" s="490">
        <v>0</v>
      </c>
      <c r="AE719" s="482">
        <v>0</v>
      </c>
      <c r="AF719" s="491">
        <v>0</v>
      </c>
    </row>
    <row r="720" spans="1:32" ht="15" customHeight="1" x14ac:dyDescent="0.2">
      <c r="A720" s="463" t="s">
        <v>100</v>
      </c>
      <c r="B720" s="482">
        <v>1</v>
      </c>
      <c r="C720" s="482">
        <v>0</v>
      </c>
      <c r="D720" s="482">
        <v>1</v>
      </c>
      <c r="E720" s="482">
        <v>0</v>
      </c>
      <c r="F720" s="482">
        <v>0</v>
      </c>
      <c r="G720" s="482">
        <v>0</v>
      </c>
      <c r="H720" s="482">
        <v>0</v>
      </c>
      <c r="I720" s="482" t="s">
        <v>20</v>
      </c>
      <c r="J720" s="479" t="s">
        <v>100</v>
      </c>
      <c r="K720" s="489">
        <v>0</v>
      </c>
      <c r="L720" s="482">
        <v>1</v>
      </c>
      <c r="M720" s="482">
        <v>0</v>
      </c>
      <c r="N720" s="482">
        <v>0</v>
      </c>
      <c r="O720" s="482">
        <v>0</v>
      </c>
      <c r="P720" s="482">
        <v>0</v>
      </c>
      <c r="Q720" s="482">
        <v>0</v>
      </c>
      <c r="R720" s="482">
        <v>0</v>
      </c>
      <c r="S720" s="482">
        <v>0</v>
      </c>
      <c r="T720" s="482">
        <v>0</v>
      </c>
      <c r="U720" s="482">
        <v>0</v>
      </c>
      <c r="V720" s="482">
        <v>0</v>
      </c>
      <c r="W720" s="482">
        <v>0</v>
      </c>
      <c r="X720" s="482">
        <v>0</v>
      </c>
      <c r="Y720" s="490">
        <v>11.6</v>
      </c>
      <c r="Z720" s="490" t="s">
        <v>418</v>
      </c>
      <c r="AA720" s="482">
        <v>0</v>
      </c>
      <c r="AB720" s="490">
        <v>0</v>
      </c>
      <c r="AC720" s="482">
        <v>0</v>
      </c>
      <c r="AD720" s="490">
        <v>0</v>
      </c>
      <c r="AE720" s="482">
        <v>0</v>
      </c>
      <c r="AF720" s="491">
        <v>0</v>
      </c>
    </row>
    <row r="721" spans="1:32" ht="15" customHeight="1" x14ac:dyDescent="0.2">
      <c r="A721" s="463" t="s">
        <v>57</v>
      </c>
      <c r="B721" s="488">
        <v>1</v>
      </c>
      <c r="C721" s="488">
        <v>0</v>
      </c>
      <c r="D721" s="488">
        <v>1</v>
      </c>
      <c r="E721" s="488">
        <v>0</v>
      </c>
      <c r="F721" s="488">
        <v>0</v>
      </c>
      <c r="G721" s="488">
        <v>0</v>
      </c>
      <c r="H721" s="488">
        <v>0</v>
      </c>
      <c r="I721" s="488" t="s">
        <v>20</v>
      </c>
      <c r="J721" s="479" t="s">
        <v>57</v>
      </c>
      <c r="K721" s="498">
        <v>0</v>
      </c>
      <c r="L721" s="488">
        <v>0</v>
      </c>
      <c r="M721" s="488">
        <v>1</v>
      </c>
      <c r="N721" s="488">
        <v>0</v>
      </c>
      <c r="O721" s="488">
        <v>0</v>
      </c>
      <c r="P721" s="488">
        <v>0</v>
      </c>
      <c r="Q721" s="488">
        <v>0</v>
      </c>
      <c r="R721" s="488">
        <v>0</v>
      </c>
      <c r="S721" s="488">
        <v>0</v>
      </c>
      <c r="T721" s="488">
        <v>0</v>
      </c>
      <c r="U721" s="488">
        <v>0</v>
      </c>
      <c r="V721" s="488">
        <v>0</v>
      </c>
      <c r="W721" s="488">
        <v>0</v>
      </c>
      <c r="X721" s="488">
        <v>0</v>
      </c>
      <c r="Y721" s="499">
        <v>17.7</v>
      </c>
      <c r="Z721" s="499" t="s">
        <v>418</v>
      </c>
      <c r="AA721" s="488">
        <v>0</v>
      </c>
      <c r="AB721" s="499">
        <v>0</v>
      </c>
      <c r="AC721" s="488">
        <v>0</v>
      </c>
      <c r="AD721" s="499">
        <v>0</v>
      </c>
      <c r="AE721" s="488">
        <v>0</v>
      </c>
      <c r="AF721" s="500">
        <v>0</v>
      </c>
    </row>
    <row r="722" spans="1:32" ht="15" customHeight="1" x14ac:dyDescent="0.2">
      <c r="A722" s="463" t="s">
        <v>101</v>
      </c>
      <c r="B722" s="482">
        <v>0</v>
      </c>
      <c r="C722" s="482">
        <v>0</v>
      </c>
      <c r="D722" s="482">
        <v>0</v>
      </c>
      <c r="E722" s="482">
        <v>0</v>
      </c>
      <c r="F722" s="482">
        <v>0</v>
      </c>
      <c r="G722" s="482">
        <v>0</v>
      </c>
      <c r="H722" s="482">
        <v>0</v>
      </c>
      <c r="I722" s="482" t="s">
        <v>20</v>
      </c>
      <c r="J722" s="479" t="s">
        <v>101</v>
      </c>
      <c r="K722" s="489">
        <v>0</v>
      </c>
      <c r="L722" s="482">
        <v>0</v>
      </c>
      <c r="M722" s="482">
        <v>0</v>
      </c>
      <c r="N722" s="482">
        <v>0</v>
      </c>
      <c r="O722" s="482">
        <v>0</v>
      </c>
      <c r="P722" s="482">
        <v>0</v>
      </c>
      <c r="Q722" s="482">
        <v>0</v>
      </c>
      <c r="R722" s="482">
        <v>0</v>
      </c>
      <c r="S722" s="482">
        <v>0</v>
      </c>
      <c r="T722" s="482">
        <v>0</v>
      </c>
      <c r="U722" s="482">
        <v>0</v>
      </c>
      <c r="V722" s="482">
        <v>0</v>
      </c>
      <c r="W722" s="482">
        <v>0</v>
      </c>
      <c r="X722" s="482">
        <v>0</v>
      </c>
      <c r="Y722" s="490" t="s">
        <v>418</v>
      </c>
      <c r="Z722" s="490" t="s">
        <v>418</v>
      </c>
      <c r="AA722" s="482">
        <v>0</v>
      </c>
      <c r="AB722" s="490">
        <v>0</v>
      </c>
      <c r="AC722" s="482">
        <v>0</v>
      </c>
      <c r="AD722" s="490">
        <v>0</v>
      </c>
      <c r="AE722" s="482">
        <v>0</v>
      </c>
      <c r="AF722" s="491">
        <v>0</v>
      </c>
    </row>
    <row r="723" spans="1:32" ht="15" customHeight="1" x14ac:dyDescent="0.2">
      <c r="A723" s="463" t="s">
        <v>102</v>
      </c>
      <c r="B723" s="482">
        <v>1</v>
      </c>
      <c r="C723" s="482">
        <v>0</v>
      </c>
      <c r="D723" s="482">
        <v>1</v>
      </c>
      <c r="E723" s="482">
        <v>0</v>
      </c>
      <c r="F723" s="482">
        <v>0</v>
      </c>
      <c r="G723" s="482">
        <v>0</v>
      </c>
      <c r="H723" s="482">
        <v>0</v>
      </c>
      <c r="I723" s="482" t="s">
        <v>20</v>
      </c>
      <c r="J723" s="479" t="s">
        <v>102</v>
      </c>
      <c r="K723" s="489">
        <v>0</v>
      </c>
      <c r="L723" s="482">
        <v>0</v>
      </c>
      <c r="M723" s="482">
        <v>1</v>
      </c>
      <c r="N723" s="482">
        <v>0</v>
      </c>
      <c r="O723" s="482">
        <v>0</v>
      </c>
      <c r="P723" s="482">
        <v>0</v>
      </c>
      <c r="Q723" s="482">
        <v>0</v>
      </c>
      <c r="R723" s="482">
        <v>0</v>
      </c>
      <c r="S723" s="482">
        <v>0</v>
      </c>
      <c r="T723" s="482">
        <v>0</v>
      </c>
      <c r="U723" s="482">
        <v>0</v>
      </c>
      <c r="V723" s="482">
        <v>0</v>
      </c>
      <c r="W723" s="482">
        <v>0</v>
      </c>
      <c r="X723" s="482">
        <v>0</v>
      </c>
      <c r="Y723" s="490">
        <v>16.2</v>
      </c>
      <c r="Z723" s="490" t="s">
        <v>418</v>
      </c>
      <c r="AA723" s="482">
        <v>0</v>
      </c>
      <c r="AB723" s="490">
        <v>0</v>
      </c>
      <c r="AC723" s="482">
        <v>0</v>
      </c>
      <c r="AD723" s="490">
        <v>0</v>
      </c>
      <c r="AE723" s="482">
        <v>0</v>
      </c>
      <c r="AF723" s="491">
        <v>0</v>
      </c>
    </row>
    <row r="724" spans="1:32" ht="15" customHeight="1" x14ac:dyDescent="0.2">
      <c r="A724" s="463" t="s">
        <v>103</v>
      </c>
      <c r="B724" s="482">
        <v>1</v>
      </c>
      <c r="C724" s="482">
        <v>0</v>
      </c>
      <c r="D724" s="482">
        <v>1</v>
      </c>
      <c r="E724" s="482">
        <v>0</v>
      </c>
      <c r="F724" s="482">
        <v>0</v>
      </c>
      <c r="G724" s="482">
        <v>0</v>
      </c>
      <c r="H724" s="482">
        <v>0</v>
      </c>
      <c r="I724" s="482" t="s">
        <v>20</v>
      </c>
      <c r="J724" s="479" t="s">
        <v>103</v>
      </c>
      <c r="K724" s="489">
        <v>0</v>
      </c>
      <c r="L724" s="482">
        <v>0</v>
      </c>
      <c r="M724" s="482">
        <v>1</v>
      </c>
      <c r="N724" s="482">
        <v>0</v>
      </c>
      <c r="O724" s="482">
        <v>0</v>
      </c>
      <c r="P724" s="482">
        <v>0</v>
      </c>
      <c r="Q724" s="482">
        <v>0</v>
      </c>
      <c r="R724" s="482">
        <v>0</v>
      </c>
      <c r="S724" s="482">
        <v>0</v>
      </c>
      <c r="T724" s="482">
        <v>0</v>
      </c>
      <c r="U724" s="482">
        <v>0</v>
      </c>
      <c r="V724" s="482">
        <v>0</v>
      </c>
      <c r="W724" s="482">
        <v>0</v>
      </c>
      <c r="X724" s="482">
        <v>0</v>
      </c>
      <c r="Y724" s="490">
        <v>16.8</v>
      </c>
      <c r="Z724" s="490" t="s">
        <v>418</v>
      </c>
      <c r="AA724" s="482">
        <v>0</v>
      </c>
      <c r="AB724" s="490">
        <v>0</v>
      </c>
      <c r="AC724" s="482">
        <v>0</v>
      </c>
      <c r="AD724" s="490">
        <v>0</v>
      </c>
      <c r="AE724" s="482">
        <v>0</v>
      </c>
      <c r="AF724" s="491">
        <v>0</v>
      </c>
    </row>
    <row r="725" spans="1:32" ht="15" customHeight="1" x14ac:dyDescent="0.2">
      <c r="A725" s="463" t="s">
        <v>59</v>
      </c>
      <c r="B725" s="482">
        <v>5</v>
      </c>
      <c r="C725" s="482">
        <v>0</v>
      </c>
      <c r="D725" s="482">
        <v>4</v>
      </c>
      <c r="E725" s="482">
        <v>1</v>
      </c>
      <c r="F725" s="482">
        <v>0</v>
      </c>
      <c r="G725" s="482">
        <v>0</v>
      </c>
      <c r="H725" s="482">
        <v>0</v>
      </c>
      <c r="I725" s="482" t="s">
        <v>20</v>
      </c>
      <c r="J725" s="479" t="s">
        <v>59</v>
      </c>
      <c r="K725" s="489">
        <v>0</v>
      </c>
      <c r="L725" s="482">
        <v>0</v>
      </c>
      <c r="M725" s="482">
        <v>3</v>
      </c>
      <c r="N725" s="482">
        <v>2</v>
      </c>
      <c r="O725" s="482">
        <v>0</v>
      </c>
      <c r="P725" s="482">
        <v>0</v>
      </c>
      <c r="Q725" s="482">
        <v>0</v>
      </c>
      <c r="R725" s="482">
        <v>0</v>
      </c>
      <c r="S725" s="482">
        <v>0</v>
      </c>
      <c r="T725" s="482">
        <v>0</v>
      </c>
      <c r="U725" s="482">
        <v>0</v>
      </c>
      <c r="V725" s="482">
        <v>0</v>
      </c>
      <c r="W725" s="482">
        <v>0</v>
      </c>
      <c r="X725" s="482">
        <v>0</v>
      </c>
      <c r="Y725" s="490">
        <v>19.3</v>
      </c>
      <c r="Z725" s="490" t="s">
        <v>418</v>
      </c>
      <c r="AA725" s="482">
        <v>0</v>
      </c>
      <c r="AB725" s="490">
        <v>0</v>
      </c>
      <c r="AC725" s="482">
        <v>0</v>
      </c>
      <c r="AD725" s="490">
        <v>0</v>
      </c>
      <c r="AE725" s="482">
        <v>0</v>
      </c>
      <c r="AF725" s="491">
        <v>0</v>
      </c>
    </row>
    <row r="726" spans="1:32" ht="15" customHeight="1" x14ac:dyDescent="0.2">
      <c r="A726" s="463" t="s">
        <v>104</v>
      </c>
      <c r="B726" s="482">
        <v>1</v>
      </c>
      <c r="C726" s="482">
        <v>0</v>
      </c>
      <c r="D726" s="482">
        <v>0</v>
      </c>
      <c r="E726" s="482">
        <v>1</v>
      </c>
      <c r="F726" s="482">
        <v>0</v>
      </c>
      <c r="G726" s="482">
        <v>0</v>
      </c>
      <c r="H726" s="482">
        <v>0</v>
      </c>
      <c r="I726" s="482" t="s">
        <v>20</v>
      </c>
      <c r="J726" s="479" t="s">
        <v>104</v>
      </c>
      <c r="K726" s="489">
        <v>0</v>
      </c>
      <c r="L726" s="482">
        <v>0</v>
      </c>
      <c r="M726" s="482">
        <v>1</v>
      </c>
      <c r="N726" s="482">
        <v>0</v>
      </c>
      <c r="O726" s="482">
        <v>0</v>
      </c>
      <c r="P726" s="482">
        <v>0</v>
      </c>
      <c r="Q726" s="482">
        <v>0</v>
      </c>
      <c r="R726" s="482">
        <v>0</v>
      </c>
      <c r="S726" s="482">
        <v>0</v>
      </c>
      <c r="T726" s="482">
        <v>0</v>
      </c>
      <c r="U726" s="482">
        <v>0</v>
      </c>
      <c r="V726" s="482">
        <v>0</v>
      </c>
      <c r="W726" s="482">
        <v>0</v>
      </c>
      <c r="X726" s="482">
        <v>0</v>
      </c>
      <c r="Y726" s="490">
        <v>16</v>
      </c>
      <c r="Z726" s="490" t="s">
        <v>418</v>
      </c>
      <c r="AA726" s="482">
        <v>0</v>
      </c>
      <c r="AB726" s="490">
        <v>0</v>
      </c>
      <c r="AC726" s="482">
        <v>0</v>
      </c>
      <c r="AD726" s="490">
        <v>0</v>
      </c>
      <c r="AE726" s="482">
        <v>0</v>
      </c>
      <c r="AF726" s="491">
        <v>0</v>
      </c>
    </row>
    <row r="727" spans="1:32" ht="15" customHeight="1" x14ac:dyDescent="0.2">
      <c r="A727" s="463" t="s">
        <v>105</v>
      </c>
      <c r="B727" s="482">
        <v>0</v>
      </c>
      <c r="C727" s="482">
        <v>0</v>
      </c>
      <c r="D727" s="482">
        <v>0</v>
      </c>
      <c r="E727" s="482">
        <v>0</v>
      </c>
      <c r="F727" s="482">
        <v>0</v>
      </c>
      <c r="G727" s="482">
        <v>0</v>
      </c>
      <c r="H727" s="482">
        <v>0</v>
      </c>
      <c r="I727" s="482" t="s">
        <v>20</v>
      </c>
      <c r="J727" s="479" t="s">
        <v>105</v>
      </c>
      <c r="K727" s="489">
        <v>0</v>
      </c>
      <c r="L727" s="482">
        <v>0</v>
      </c>
      <c r="M727" s="482">
        <v>0</v>
      </c>
      <c r="N727" s="482">
        <v>0</v>
      </c>
      <c r="O727" s="482">
        <v>0</v>
      </c>
      <c r="P727" s="482">
        <v>0</v>
      </c>
      <c r="Q727" s="482">
        <v>0</v>
      </c>
      <c r="R727" s="482">
        <v>0</v>
      </c>
      <c r="S727" s="482">
        <v>0</v>
      </c>
      <c r="T727" s="482">
        <v>0</v>
      </c>
      <c r="U727" s="482">
        <v>0</v>
      </c>
      <c r="V727" s="482">
        <v>0</v>
      </c>
      <c r="W727" s="482">
        <v>0</v>
      </c>
      <c r="X727" s="482">
        <v>0</v>
      </c>
      <c r="Y727" s="490" t="s">
        <v>418</v>
      </c>
      <c r="Z727" s="490" t="s">
        <v>418</v>
      </c>
      <c r="AA727" s="482">
        <v>0</v>
      </c>
      <c r="AB727" s="490">
        <v>0</v>
      </c>
      <c r="AC727" s="482">
        <v>0</v>
      </c>
      <c r="AD727" s="490">
        <v>0</v>
      </c>
      <c r="AE727" s="482">
        <v>0</v>
      </c>
      <c r="AF727" s="491">
        <v>0</v>
      </c>
    </row>
    <row r="728" spans="1:32" ht="15" customHeight="1" x14ac:dyDescent="0.2">
      <c r="A728" s="463" t="s">
        <v>106</v>
      </c>
      <c r="B728" s="482">
        <v>0</v>
      </c>
      <c r="C728" s="482">
        <v>0</v>
      </c>
      <c r="D728" s="482">
        <v>0</v>
      </c>
      <c r="E728" s="482">
        <v>0</v>
      </c>
      <c r="F728" s="482">
        <v>0</v>
      </c>
      <c r="G728" s="482">
        <v>0</v>
      </c>
      <c r="H728" s="482">
        <v>0</v>
      </c>
      <c r="I728" s="482" t="s">
        <v>20</v>
      </c>
      <c r="J728" s="479" t="s">
        <v>106</v>
      </c>
      <c r="K728" s="489">
        <v>0</v>
      </c>
      <c r="L728" s="482">
        <v>0</v>
      </c>
      <c r="M728" s="482">
        <v>0</v>
      </c>
      <c r="N728" s="482">
        <v>0</v>
      </c>
      <c r="O728" s="482">
        <v>0</v>
      </c>
      <c r="P728" s="482">
        <v>0</v>
      </c>
      <c r="Q728" s="482">
        <v>0</v>
      </c>
      <c r="R728" s="482">
        <v>0</v>
      </c>
      <c r="S728" s="482">
        <v>0</v>
      </c>
      <c r="T728" s="482">
        <v>0</v>
      </c>
      <c r="U728" s="482">
        <v>0</v>
      </c>
      <c r="V728" s="482">
        <v>0</v>
      </c>
      <c r="W728" s="482">
        <v>0</v>
      </c>
      <c r="X728" s="482">
        <v>0</v>
      </c>
      <c r="Y728" s="490" t="s">
        <v>418</v>
      </c>
      <c r="Z728" s="490" t="s">
        <v>418</v>
      </c>
      <c r="AA728" s="482">
        <v>0</v>
      </c>
      <c r="AB728" s="490">
        <v>0</v>
      </c>
      <c r="AC728" s="482">
        <v>0</v>
      </c>
      <c r="AD728" s="490">
        <v>0</v>
      </c>
      <c r="AE728" s="482">
        <v>0</v>
      </c>
      <c r="AF728" s="491">
        <v>0</v>
      </c>
    </row>
    <row r="729" spans="1:32" ht="15" customHeight="1" x14ac:dyDescent="0.2">
      <c r="A729" s="463" t="s">
        <v>61</v>
      </c>
      <c r="B729" s="488">
        <v>2</v>
      </c>
      <c r="C729" s="488">
        <v>0</v>
      </c>
      <c r="D729" s="488">
        <v>2</v>
      </c>
      <c r="E729" s="488">
        <v>0</v>
      </c>
      <c r="F729" s="488">
        <v>0</v>
      </c>
      <c r="G729" s="488">
        <v>0</v>
      </c>
      <c r="H729" s="488">
        <v>0</v>
      </c>
      <c r="I729" s="488" t="s">
        <v>20</v>
      </c>
      <c r="J729" s="479" t="s">
        <v>61</v>
      </c>
      <c r="K729" s="498">
        <v>0</v>
      </c>
      <c r="L729" s="488">
        <v>1</v>
      </c>
      <c r="M729" s="488">
        <v>1</v>
      </c>
      <c r="N729" s="488">
        <v>0</v>
      </c>
      <c r="O729" s="488">
        <v>0</v>
      </c>
      <c r="P729" s="488">
        <v>0</v>
      </c>
      <c r="Q729" s="488">
        <v>0</v>
      </c>
      <c r="R729" s="488">
        <v>0</v>
      </c>
      <c r="S729" s="488">
        <v>0</v>
      </c>
      <c r="T729" s="488">
        <v>0</v>
      </c>
      <c r="U729" s="488">
        <v>0</v>
      </c>
      <c r="V729" s="488">
        <v>0</v>
      </c>
      <c r="W729" s="488">
        <v>0</v>
      </c>
      <c r="X729" s="488">
        <v>0</v>
      </c>
      <c r="Y729" s="499">
        <v>13.7</v>
      </c>
      <c r="Z729" s="499" t="s">
        <v>418</v>
      </c>
      <c r="AA729" s="488">
        <v>0</v>
      </c>
      <c r="AB729" s="499">
        <v>0</v>
      </c>
      <c r="AC729" s="488">
        <v>0</v>
      </c>
      <c r="AD729" s="499">
        <v>0</v>
      </c>
      <c r="AE729" s="488">
        <v>0</v>
      </c>
      <c r="AF729" s="500">
        <v>0</v>
      </c>
    </row>
    <row r="730" spans="1:32" ht="15" customHeight="1" x14ac:dyDescent="0.2">
      <c r="A730" s="463" t="s">
        <v>107</v>
      </c>
      <c r="B730" s="482">
        <v>0</v>
      </c>
      <c r="C730" s="482">
        <v>0</v>
      </c>
      <c r="D730" s="482">
        <v>0</v>
      </c>
      <c r="E730" s="482">
        <v>0</v>
      </c>
      <c r="F730" s="482">
        <v>0</v>
      </c>
      <c r="G730" s="482">
        <v>0</v>
      </c>
      <c r="H730" s="482">
        <v>0</v>
      </c>
      <c r="I730" s="482" t="s">
        <v>20</v>
      </c>
      <c r="J730" s="479" t="s">
        <v>107</v>
      </c>
      <c r="K730" s="489">
        <v>0</v>
      </c>
      <c r="L730" s="482">
        <v>0</v>
      </c>
      <c r="M730" s="482">
        <v>0</v>
      </c>
      <c r="N730" s="482">
        <v>0</v>
      </c>
      <c r="O730" s="482">
        <v>0</v>
      </c>
      <c r="P730" s="482">
        <v>0</v>
      </c>
      <c r="Q730" s="482">
        <v>0</v>
      </c>
      <c r="R730" s="482">
        <v>0</v>
      </c>
      <c r="S730" s="482">
        <v>0</v>
      </c>
      <c r="T730" s="482">
        <v>0</v>
      </c>
      <c r="U730" s="482">
        <v>0</v>
      </c>
      <c r="V730" s="482">
        <v>0</v>
      </c>
      <c r="W730" s="482">
        <v>0</v>
      </c>
      <c r="X730" s="482">
        <v>0</v>
      </c>
      <c r="Y730" s="490" t="s">
        <v>418</v>
      </c>
      <c r="Z730" s="490" t="s">
        <v>418</v>
      </c>
      <c r="AA730" s="482">
        <v>0</v>
      </c>
      <c r="AB730" s="490">
        <v>0</v>
      </c>
      <c r="AC730" s="482">
        <v>0</v>
      </c>
      <c r="AD730" s="490">
        <v>0</v>
      </c>
      <c r="AE730" s="482">
        <v>0</v>
      </c>
      <c r="AF730" s="491">
        <v>0</v>
      </c>
    </row>
    <row r="731" spans="1:32" ht="15" customHeight="1" x14ac:dyDescent="0.2">
      <c r="A731" s="463" t="s">
        <v>108</v>
      </c>
      <c r="B731" s="482">
        <v>0</v>
      </c>
      <c r="C731" s="482">
        <v>0</v>
      </c>
      <c r="D731" s="482">
        <v>0</v>
      </c>
      <c r="E731" s="482">
        <v>0</v>
      </c>
      <c r="F731" s="482">
        <v>0</v>
      </c>
      <c r="G731" s="482">
        <v>0</v>
      </c>
      <c r="H731" s="482">
        <v>0</v>
      </c>
      <c r="I731" s="482" t="s">
        <v>20</v>
      </c>
      <c r="J731" s="479" t="s">
        <v>108</v>
      </c>
      <c r="K731" s="489">
        <v>0</v>
      </c>
      <c r="L731" s="482">
        <v>0</v>
      </c>
      <c r="M731" s="482">
        <v>0</v>
      </c>
      <c r="N731" s="482">
        <v>0</v>
      </c>
      <c r="O731" s="482">
        <v>0</v>
      </c>
      <c r="P731" s="482">
        <v>0</v>
      </c>
      <c r="Q731" s="482">
        <v>0</v>
      </c>
      <c r="R731" s="482">
        <v>0</v>
      </c>
      <c r="S731" s="482">
        <v>0</v>
      </c>
      <c r="T731" s="482">
        <v>0</v>
      </c>
      <c r="U731" s="482">
        <v>0</v>
      </c>
      <c r="V731" s="482">
        <v>0</v>
      </c>
      <c r="W731" s="482">
        <v>0</v>
      </c>
      <c r="X731" s="482">
        <v>0</v>
      </c>
      <c r="Y731" s="490" t="s">
        <v>418</v>
      </c>
      <c r="Z731" s="490" t="s">
        <v>418</v>
      </c>
      <c r="AA731" s="482">
        <v>0</v>
      </c>
      <c r="AB731" s="490">
        <v>0</v>
      </c>
      <c r="AC731" s="482">
        <v>0</v>
      </c>
      <c r="AD731" s="490">
        <v>0</v>
      </c>
      <c r="AE731" s="482">
        <v>0</v>
      </c>
      <c r="AF731" s="491">
        <v>0</v>
      </c>
    </row>
    <row r="732" spans="1:32" ht="15" customHeight="1" thickBot="1" x14ac:dyDescent="0.25">
      <c r="A732" s="463" t="s">
        <v>109</v>
      </c>
      <c r="B732" s="492">
        <v>0</v>
      </c>
      <c r="C732" s="493">
        <v>0</v>
      </c>
      <c r="D732" s="493">
        <v>0</v>
      </c>
      <c r="E732" s="493">
        <v>0</v>
      </c>
      <c r="F732" s="493">
        <v>0</v>
      </c>
      <c r="G732" s="493">
        <v>0</v>
      </c>
      <c r="H732" s="493">
        <v>0</v>
      </c>
      <c r="I732" s="494" t="s">
        <v>20</v>
      </c>
      <c r="J732" s="479" t="s">
        <v>109</v>
      </c>
      <c r="K732" s="495">
        <v>0</v>
      </c>
      <c r="L732" s="493">
        <v>0</v>
      </c>
      <c r="M732" s="493">
        <v>0</v>
      </c>
      <c r="N732" s="493">
        <v>0</v>
      </c>
      <c r="O732" s="493">
        <v>0</v>
      </c>
      <c r="P732" s="493">
        <v>0</v>
      </c>
      <c r="Q732" s="493">
        <v>0</v>
      </c>
      <c r="R732" s="493">
        <v>0</v>
      </c>
      <c r="S732" s="493">
        <v>0</v>
      </c>
      <c r="T732" s="493">
        <v>0</v>
      </c>
      <c r="U732" s="493">
        <v>0</v>
      </c>
      <c r="V732" s="493">
        <v>0</v>
      </c>
      <c r="W732" s="493">
        <v>0</v>
      </c>
      <c r="X732" s="493">
        <v>0</v>
      </c>
      <c r="Y732" s="496" t="s">
        <v>418</v>
      </c>
      <c r="Z732" s="496" t="s">
        <v>418</v>
      </c>
      <c r="AA732" s="493">
        <v>0</v>
      </c>
      <c r="AB732" s="496">
        <v>0</v>
      </c>
      <c r="AC732" s="493">
        <v>0</v>
      </c>
      <c r="AD732" s="496">
        <v>0</v>
      </c>
      <c r="AE732" s="493">
        <v>0</v>
      </c>
      <c r="AF732" s="497">
        <v>0</v>
      </c>
    </row>
    <row r="733" spans="1:32" ht="15" customHeight="1" x14ac:dyDescent="0.2">
      <c r="A733" s="463" t="s">
        <v>63</v>
      </c>
      <c r="B733" s="482">
        <v>2</v>
      </c>
      <c r="C733" s="482">
        <v>0</v>
      </c>
      <c r="D733" s="482">
        <v>2</v>
      </c>
      <c r="E733" s="482">
        <v>0</v>
      </c>
      <c r="F733" s="482">
        <v>0</v>
      </c>
      <c r="G733" s="482">
        <v>0</v>
      </c>
      <c r="H733" s="482">
        <v>0</v>
      </c>
      <c r="I733" s="482" t="s">
        <v>20</v>
      </c>
      <c r="J733" s="479" t="s">
        <v>63</v>
      </c>
      <c r="K733" s="489">
        <v>0</v>
      </c>
      <c r="L733" s="482">
        <v>1</v>
      </c>
      <c r="M733" s="482">
        <v>1</v>
      </c>
      <c r="N733" s="482">
        <v>0</v>
      </c>
      <c r="O733" s="482">
        <v>0</v>
      </c>
      <c r="P733" s="482">
        <v>0</v>
      </c>
      <c r="Q733" s="482">
        <v>0</v>
      </c>
      <c r="R733" s="482">
        <v>0</v>
      </c>
      <c r="S733" s="482">
        <v>0</v>
      </c>
      <c r="T733" s="482">
        <v>0</v>
      </c>
      <c r="U733" s="482">
        <v>0</v>
      </c>
      <c r="V733" s="482">
        <v>0</v>
      </c>
      <c r="W733" s="482">
        <v>0</v>
      </c>
      <c r="X733" s="482">
        <v>0</v>
      </c>
      <c r="Y733" s="490">
        <v>14.9</v>
      </c>
      <c r="Z733" s="490" t="s">
        <v>418</v>
      </c>
      <c r="AA733" s="482">
        <v>0</v>
      </c>
      <c r="AB733" s="490">
        <v>0</v>
      </c>
      <c r="AC733" s="482">
        <v>0</v>
      </c>
      <c r="AD733" s="490">
        <v>0</v>
      </c>
      <c r="AE733" s="482">
        <v>0</v>
      </c>
      <c r="AF733" s="491">
        <v>0</v>
      </c>
    </row>
    <row r="734" spans="1:32" ht="15" customHeight="1" x14ac:dyDescent="0.2">
      <c r="A734" s="463" t="s">
        <v>110</v>
      </c>
      <c r="B734" s="482">
        <v>1</v>
      </c>
      <c r="C734" s="482">
        <v>0</v>
      </c>
      <c r="D734" s="482">
        <v>1</v>
      </c>
      <c r="E734" s="482">
        <v>0</v>
      </c>
      <c r="F734" s="482">
        <v>0</v>
      </c>
      <c r="G734" s="482">
        <v>0</v>
      </c>
      <c r="H734" s="482">
        <v>0</v>
      </c>
      <c r="I734" s="482" t="s">
        <v>20</v>
      </c>
      <c r="J734" s="479" t="s">
        <v>110</v>
      </c>
      <c r="K734" s="489">
        <v>0</v>
      </c>
      <c r="L734" s="482">
        <v>0</v>
      </c>
      <c r="M734" s="482">
        <v>0</v>
      </c>
      <c r="N734" s="482">
        <v>1</v>
      </c>
      <c r="O734" s="482">
        <v>0</v>
      </c>
      <c r="P734" s="482">
        <v>0</v>
      </c>
      <c r="Q734" s="482">
        <v>0</v>
      </c>
      <c r="R734" s="482">
        <v>0</v>
      </c>
      <c r="S734" s="482">
        <v>0</v>
      </c>
      <c r="T734" s="482">
        <v>0</v>
      </c>
      <c r="U734" s="482">
        <v>0</v>
      </c>
      <c r="V734" s="482">
        <v>0</v>
      </c>
      <c r="W734" s="482">
        <v>0</v>
      </c>
      <c r="X734" s="482">
        <v>0</v>
      </c>
      <c r="Y734" s="490">
        <v>21.5</v>
      </c>
      <c r="Z734" s="490" t="s">
        <v>418</v>
      </c>
      <c r="AA734" s="482">
        <v>0</v>
      </c>
      <c r="AB734" s="490">
        <v>0</v>
      </c>
      <c r="AC734" s="482">
        <v>0</v>
      </c>
      <c r="AD734" s="490">
        <v>0</v>
      </c>
      <c r="AE734" s="482">
        <v>0</v>
      </c>
      <c r="AF734" s="491">
        <v>0</v>
      </c>
    </row>
    <row r="735" spans="1:32" ht="15" customHeight="1" x14ac:dyDescent="0.2">
      <c r="A735" s="463" t="s">
        <v>111</v>
      </c>
      <c r="B735" s="482">
        <v>0</v>
      </c>
      <c r="C735" s="482">
        <v>0</v>
      </c>
      <c r="D735" s="482">
        <v>0</v>
      </c>
      <c r="E735" s="482">
        <v>0</v>
      </c>
      <c r="F735" s="482">
        <v>0</v>
      </c>
      <c r="G735" s="482">
        <v>0</v>
      </c>
      <c r="H735" s="482">
        <v>0</v>
      </c>
      <c r="I735" s="482" t="s">
        <v>20</v>
      </c>
      <c r="J735" s="479" t="s">
        <v>111</v>
      </c>
      <c r="K735" s="489">
        <v>0</v>
      </c>
      <c r="L735" s="482">
        <v>0</v>
      </c>
      <c r="M735" s="482">
        <v>0</v>
      </c>
      <c r="N735" s="482">
        <v>0</v>
      </c>
      <c r="O735" s="482">
        <v>0</v>
      </c>
      <c r="P735" s="482">
        <v>0</v>
      </c>
      <c r="Q735" s="482">
        <v>0</v>
      </c>
      <c r="R735" s="482">
        <v>0</v>
      </c>
      <c r="S735" s="482">
        <v>0</v>
      </c>
      <c r="T735" s="482">
        <v>0</v>
      </c>
      <c r="U735" s="482">
        <v>0</v>
      </c>
      <c r="V735" s="482">
        <v>0</v>
      </c>
      <c r="W735" s="482">
        <v>0</v>
      </c>
      <c r="X735" s="482">
        <v>0</v>
      </c>
      <c r="Y735" s="490" t="s">
        <v>418</v>
      </c>
      <c r="Z735" s="490" t="s">
        <v>418</v>
      </c>
      <c r="AA735" s="482">
        <v>0</v>
      </c>
      <c r="AB735" s="490">
        <v>0</v>
      </c>
      <c r="AC735" s="482">
        <v>0</v>
      </c>
      <c r="AD735" s="490">
        <v>0</v>
      </c>
      <c r="AE735" s="482">
        <v>0</v>
      </c>
      <c r="AF735" s="491">
        <v>0</v>
      </c>
    </row>
    <row r="736" spans="1:32" ht="15" customHeight="1" x14ac:dyDescent="0.2">
      <c r="A736" s="463" t="s">
        <v>112</v>
      </c>
      <c r="B736" s="482">
        <v>0</v>
      </c>
      <c r="C736" s="482">
        <v>0</v>
      </c>
      <c r="D736" s="482">
        <v>0</v>
      </c>
      <c r="E736" s="482">
        <v>0</v>
      </c>
      <c r="F736" s="482">
        <v>0</v>
      </c>
      <c r="G736" s="482">
        <v>0</v>
      </c>
      <c r="H736" s="482">
        <v>0</v>
      </c>
      <c r="I736" s="482" t="s">
        <v>20</v>
      </c>
      <c r="J736" s="479" t="s">
        <v>112</v>
      </c>
      <c r="K736" s="489">
        <v>0</v>
      </c>
      <c r="L736" s="482">
        <v>0</v>
      </c>
      <c r="M736" s="482">
        <v>0</v>
      </c>
      <c r="N736" s="482">
        <v>0</v>
      </c>
      <c r="O736" s="482">
        <v>0</v>
      </c>
      <c r="P736" s="482">
        <v>0</v>
      </c>
      <c r="Q736" s="482">
        <v>0</v>
      </c>
      <c r="R736" s="482">
        <v>0</v>
      </c>
      <c r="S736" s="482">
        <v>0</v>
      </c>
      <c r="T736" s="482">
        <v>0</v>
      </c>
      <c r="U736" s="482">
        <v>0</v>
      </c>
      <c r="V736" s="482">
        <v>0</v>
      </c>
      <c r="W736" s="482">
        <v>0</v>
      </c>
      <c r="X736" s="482">
        <v>0</v>
      </c>
      <c r="Y736" s="490" t="s">
        <v>418</v>
      </c>
      <c r="Z736" s="490" t="s">
        <v>418</v>
      </c>
      <c r="AA736" s="482">
        <v>0</v>
      </c>
      <c r="AB736" s="490">
        <v>0</v>
      </c>
      <c r="AC736" s="482">
        <v>0</v>
      </c>
      <c r="AD736" s="490">
        <v>0</v>
      </c>
      <c r="AE736" s="482">
        <v>0</v>
      </c>
      <c r="AF736" s="491">
        <v>0</v>
      </c>
    </row>
    <row r="737" spans="1:32" ht="15" customHeight="1" x14ac:dyDescent="0.2">
      <c r="A737" s="463" t="s">
        <v>64</v>
      </c>
      <c r="B737" s="482">
        <v>0</v>
      </c>
      <c r="C737" s="482">
        <v>0</v>
      </c>
      <c r="D737" s="482">
        <v>0</v>
      </c>
      <c r="E737" s="482">
        <v>0</v>
      </c>
      <c r="F737" s="482">
        <v>0</v>
      </c>
      <c r="G737" s="482">
        <v>0</v>
      </c>
      <c r="H737" s="482">
        <v>0</v>
      </c>
      <c r="I737" s="482" t="s">
        <v>20</v>
      </c>
      <c r="J737" s="479" t="s">
        <v>64</v>
      </c>
      <c r="K737" s="489">
        <v>0</v>
      </c>
      <c r="L737" s="482">
        <v>0</v>
      </c>
      <c r="M737" s="482">
        <v>0</v>
      </c>
      <c r="N737" s="482">
        <v>0</v>
      </c>
      <c r="O737" s="482">
        <v>0</v>
      </c>
      <c r="P737" s="482">
        <v>0</v>
      </c>
      <c r="Q737" s="482">
        <v>0</v>
      </c>
      <c r="R737" s="482">
        <v>0</v>
      </c>
      <c r="S737" s="482">
        <v>0</v>
      </c>
      <c r="T737" s="482">
        <v>0</v>
      </c>
      <c r="U737" s="482">
        <v>0</v>
      </c>
      <c r="V737" s="482">
        <v>0</v>
      </c>
      <c r="W737" s="482">
        <v>0</v>
      </c>
      <c r="X737" s="482">
        <v>0</v>
      </c>
      <c r="Y737" s="490" t="s">
        <v>418</v>
      </c>
      <c r="Z737" s="490" t="s">
        <v>418</v>
      </c>
      <c r="AA737" s="482">
        <v>0</v>
      </c>
      <c r="AB737" s="490">
        <v>0</v>
      </c>
      <c r="AC737" s="482">
        <v>0</v>
      </c>
      <c r="AD737" s="490">
        <v>0</v>
      </c>
      <c r="AE737" s="482">
        <v>0</v>
      </c>
      <c r="AF737" s="491">
        <v>0</v>
      </c>
    </row>
    <row r="738" spans="1:32" ht="15" customHeight="1" x14ac:dyDescent="0.2">
      <c r="A738" s="463" t="s">
        <v>113</v>
      </c>
      <c r="B738" s="482">
        <v>1</v>
      </c>
      <c r="C738" s="482">
        <v>0</v>
      </c>
      <c r="D738" s="482">
        <v>1</v>
      </c>
      <c r="E738" s="482">
        <v>0</v>
      </c>
      <c r="F738" s="482">
        <v>0</v>
      </c>
      <c r="G738" s="482">
        <v>0</v>
      </c>
      <c r="H738" s="482">
        <v>0</v>
      </c>
      <c r="I738" s="482" t="s">
        <v>20</v>
      </c>
      <c r="J738" s="479" t="s">
        <v>113</v>
      </c>
      <c r="K738" s="489">
        <v>0</v>
      </c>
      <c r="L738" s="482">
        <v>0</v>
      </c>
      <c r="M738" s="482">
        <v>0</v>
      </c>
      <c r="N738" s="482">
        <v>1</v>
      </c>
      <c r="O738" s="482">
        <v>0</v>
      </c>
      <c r="P738" s="482">
        <v>0</v>
      </c>
      <c r="Q738" s="482">
        <v>0</v>
      </c>
      <c r="R738" s="482">
        <v>0</v>
      </c>
      <c r="S738" s="482">
        <v>0</v>
      </c>
      <c r="T738" s="482">
        <v>0</v>
      </c>
      <c r="U738" s="482">
        <v>0</v>
      </c>
      <c r="V738" s="482">
        <v>0</v>
      </c>
      <c r="W738" s="482">
        <v>0</v>
      </c>
      <c r="X738" s="482">
        <v>0</v>
      </c>
      <c r="Y738" s="490">
        <v>21.9</v>
      </c>
      <c r="Z738" s="490" t="s">
        <v>418</v>
      </c>
      <c r="AA738" s="482">
        <v>0</v>
      </c>
      <c r="AB738" s="490">
        <v>0</v>
      </c>
      <c r="AC738" s="482">
        <v>0</v>
      </c>
      <c r="AD738" s="490">
        <v>0</v>
      </c>
      <c r="AE738" s="482">
        <v>0</v>
      </c>
      <c r="AF738" s="491">
        <v>0</v>
      </c>
    </row>
    <row r="739" spans="1:32" ht="15" customHeight="1" x14ac:dyDescent="0.2">
      <c r="A739" s="463" t="s">
        <v>114</v>
      </c>
      <c r="B739" s="482">
        <v>0</v>
      </c>
      <c r="C739" s="482">
        <v>0</v>
      </c>
      <c r="D739" s="482">
        <v>0</v>
      </c>
      <c r="E739" s="482">
        <v>0</v>
      </c>
      <c r="F739" s="482">
        <v>0</v>
      </c>
      <c r="G739" s="482">
        <v>0</v>
      </c>
      <c r="H739" s="482">
        <v>0</v>
      </c>
      <c r="I739" s="482" t="s">
        <v>20</v>
      </c>
      <c r="J739" s="479" t="s">
        <v>114</v>
      </c>
      <c r="K739" s="489">
        <v>0</v>
      </c>
      <c r="L739" s="482">
        <v>0</v>
      </c>
      <c r="M739" s="482">
        <v>0</v>
      </c>
      <c r="N739" s="482">
        <v>0</v>
      </c>
      <c r="O739" s="482">
        <v>0</v>
      </c>
      <c r="P739" s="482">
        <v>0</v>
      </c>
      <c r="Q739" s="482">
        <v>0</v>
      </c>
      <c r="R739" s="482">
        <v>0</v>
      </c>
      <c r="S739" s="482">
        <v>0</v>
      </c>
      <c r="T739" s="482">
        <v>0</v>
      </c>
      <c r="U739" s="482">
        <v>0</v>
      </c>
      <c r="V739" s="482">
        <v>0</v>
      </c>
      <c r="W739" s="482">
        <v>0</v>
      </c>
      <c r="X739" s="482">
        <v>0</v>
      </c>
      <c r="Y739" s="490" t="s">
        <v>418</v>
      </c>
      <c r="Z739" s="490" t="s">
        <v>418</v>
      </c>
      <c r="AA739" s="482">
        <v>0</v>
      </c>
      <c r="AB739" s="490">
        <v>0</v>
      </c>
      <c r="AC739" s="482">
        <v>0</v>
      </c>
      <c r="AD739" s="490">
        <v>0</v>
      </c>
      <c r="AE739" s="482">
        <v>0</v>
      </c>
      <c r="AF739" s="491">
        <v>0</v>
      </c>
    </row>
    <row r="740" spans="1:32" ht="15" customHeight="1" x14ac:dyDescent="0.2">
      <c r="A740" s="463" t="s">
        <v>115</v>
      </c>
      <c r="B740" s="482">
        <v>1</v>
      </c>
      <c r="C740" s="482">
        <v>0</v>
      </c>
      <c r="D740" s="482">
        <v>0</v>
      </c>
      <c r="E740" s="482">
        <v>0</v>
      </c>
      <c r="F740" s="482">
        <v>1</v>
      </c>
      <c r="G740" s="482">
        <v>0</v>
      </c>
      <c r="H740" s="482">
        <v>0</v>
      </c>
      <c r="I740" s="482" t="s">
        <v>20</v>
      </c>
      <c r="J740" s="479" t="s">
        <v>115</v>
      </c>
      <c r="K740" s="489">
        <v>0</v>
      </c>
      <c r="L740" s="482">
        <v>0</v>
      </c>
      <c r="M740" s="482">
        <v>0</v>
      </c>
      <c r="N740" s="482">
        <v>1</v>
      </c>
      <c r="O740" s="482">
        <v>0</v>
      </c>
      <c r="P740" s="482">
        <v>0</v>
      </c>
      <c r="Q740" s="482">
        <v>0</v>
      </c>
      <c r="R740" s="482">
        <v>0</v>
      </c>
      <c r="S740" s="482">
        <v>0</v>
      </c>
      <c r="T740" s="482">
        <v>0</v>
      </c>
      <c r="U740" s="482">
        <v>0</v>
      </c>
      <c r="V740" s="482">
        <v>0</v>
      </c>
      <c r="W740" s="482">
        <v>0</v>
      </c>
      <c r="X740" s="482">
        <v>0</v>
      </c>
      <c r="Y740" s="490">
        <v>20.5</v>
      </c>
      <c r="Z740" s="490" t="s">
        <v>418</v>
      </c>
      <c r="AA740" s="482">
        <v>0</v>
      </c>
      <c r="AB740" s="490">
        <v>0</v>
      </c>
      <c r="AC740" s="482">
        <v>0</v>
      </c>
      <c r="AD740" s="490">
        <v>0</v>
      </c>
      <c r="AE740" s="482">
        <v>0</v>
      </c>
      <c r="AF740" s="491">
        <v>0</v>
      </c>
    </row>
    <row r="741" spans="1:32" ht="15" customHeight="1" x14ac:dyDescent="0.2">
      <c r="A741" s="463" t="s">
        <v>66</v>
      </c>
      <c r="B741" s="482">
        <v>1</v>
      </c>
      <c r="C741" s="482">
        <v>0</v>
      </c>
      <c r="D741" s="482">
        <v>1</v>
      </c>
      <c r="E741" s="482">
        <v>0</v>
      </c>
      <c r="F741" s="482">
        <v>0</v>
      </c>
      <c r="G741" s="482">
        <v>0</v>
      </c>
      <c r="H741" s="482">
        <v>0</v>
      </c>
      <c r="I741" s="482" t="s">
        <v>20</v>
      </c>
      <c r="J741" s="479" t="s">
        <v>66</v>
      </c>
      <c r="K741" s="489">
        <v>0</v>
      </c>
      <c r="L741" s="482">
        <v>0</v>
      </c>
      <c r="M741" s="482">
        <v>0</v>
      </c>
      <c r="N741" s="482">
        <v>1</v>
      </c>
      <c r="O741" s="482">
        <v>0</v>
      </c>
      <c r="P741" s="482">
        <v>0</v>
      </c>
      <c r="Q741" s="482">
        <v>0</v>
      </c>
      <c r="R741" s="482">
        <v>0</v>
      </c>
      <c r="S741" s="482">
        <v>0</v>
      </c>
      <c r="T741" s="482">
        <v>0</v>
      </c>
      <c r="U741" s="482">
        <v>0</v>
      </c>
      <c r="V741" s="482">
        <v>0</v>
      </c>
      <c r="W741" s="482">
        <v>0</v>
      </c>
      <c r="X741" s="482">
        <v>0</v>
      </c>
      <c r="Y741" s="490">
        <v>21.7</v>
      </c>
      <c r="Z741" s="490" t="s">
        <v>418</v>
      </c>
      <c r="AA741" s="482">
        <v>0</v>
      </c>
      <c r="AB741" s="490">
        <v>0</v>
      </c>
      <c r="AC741" s="482">
        <v>0</v>
      </c>
      <c r="AD741" s="490">
        <v>0</v>
      </c>
      <c r="AE741" s="482">
        <v>0</v>
      </c>
      <c r="AF741" s="491">
        <v>0</v>
      </c>
    </row>
    <row r="742" spans="1:32" ht="15" customHeight="1" x14ac:dyDescent="0.2">
      <c r="A742" s="463" t="s">
        <v>116</v>
      </c>
      <c r="B742" s="482">
        <v>0</v>
      </c>
      <c r="C742" s="482">
        <v>0</v>
      </c>
      <c r="D742" s="482">
        <v>0</v>
      </c>
      <c r="E742" s="482">
        <v>0</v>
      </c>
      <c r="F742" s="482">
        <v>0</v>
      </c>
      <c r="G742" s="482">
        <v>0</v>
      </c>
      <c r="H742" s="482">
        <v>0</v>
      </c>
      <c r="I742" s="482" t="s">
        <v>20</v>
      </c>
      <c r="J742" s="479" t="s">
        <v>116</v>
      </c>
      <c r="K742" s="489">
        <v>0</v>
      </c>
      <c r="L742" s="482">
        <v>0</v>
      </c>
      <c r="M742" s="482">
        <v>0</v>
      </c>
      <c r="N742" s="482">
        <v>0</v>
      </c>
      <c r="O742" s="482">
        <v>0</v>
      </c>
      <c r="P742" s="482">
        <v>0</v>
      </c>
      <c r="Q742" s="482">
        <v>0</v>
      </c>
      <c r="R742" s="482">
        <v>0</v>
      </c>
      <c r="S742" s="482">
        <v>0</v>
      </c>
      <c r="T742" s="482">
        <v>0</v>
      </c>
      <c r="U742" s="482">
        <v>0</v>
      </c>
      <c r="V742" s="482">
        <v>0</v>
      </c>
      <c r="W742" s="482">
        <v>0</v>
      </c>
      <c r="X742" s="482">
        <v>0</v>
      </c>
      <c r="Y742" s="490" t="s">
        <v>418</v>
      </c>
      <c r="Z742" s="490" t="s">
        <v>418</v>
      </c>
      <c r="AA742" s="482">
        <v>0</v>
      </c>
      <c r="AB742" s="490">
        <v>0</v>
      </c>
      <c r="AC742" s="482">
        <v>0</v>
      </c>
      <c r="AD742" s="490">
        <v>0</v>
      </c>
      <c r="AE742" s="482">
        <v>0</v>
      </c>
      <c r="AF742" s="491">
        <v>0</v>
      </c>
    </row>
    <row r="743" spans="1:32" ht="15" customHeight="1" x14ac:dyDescent="0.2">
      <c r="A743" s="463" t="s">
        <v>117</v>
      </c>
      <c r="B743" s="482">
        <v>0</v>
      </c>
      <c r="C743" s="482">
        <v>0</v>
      </c>
      <c r="D743" s="482">
        <v>0</v>
      </c>
      <c r="E743" s="482">
        <v>0</v>
      </c>
      <c r="F743" s="482">
        <v>0</v>
      </c>
      <c r="G743" s="482">
        <v>0</v>
      </c>
      <c r="H743" s="482">
        <v>0</v>
      </c>
      <c r="I743" s="482" t="s">
        <v>20</v>
      </c>
      <c r="J743" s="479" t="s">
        <v>117</v>
      </c>
      <c r="K743" s="489">
        <v>0</v>
      </c>
      <c r="L743" s="482">
        <v>0</v>
      </c>
      <c r="M743" s="482">
        <v>0</v>
      </c>
      <c r="N743" s="482">
        <v>0</v>
      </c>
      <c r="O743" s="482">
        <v>0</v>
      </c>
      <c r="P743" s="482">
        <v>0</v>
      </c>
      <c r="Q743" s="482">
        <v>0</v>
      </c>
      <c r="R743" s="482">
        <v>0</v>
      </c>
      <c r="S743" s="482">
        <v>0</v>
      </c>
      <c r="T743" s="482">
        <v>0</v>
      </c>
      <c r="U743" s="482">
        <v>0</v>
      </c>
      <c r="V743" s="482">
        <v>0</v>
      </c>
      <c r="W743" s="482">
        <v>0</v>
      </c>
      <c r="X743" s="482">
        <v>0</v>
      </c>
      <c r="Y743" s="490" t="s">
        <v>418</v>
      </c>
      <c r="Z743" s="490" t="s">
        <v>418</v>
      </c>
      <c r="AA743" s="482">
        <v>0</v>
      </c>
      <c r="AB743" s="490">
        <v>0</v>
      </c>
      <c r="AC743" s="482">
        <v>0</v>
      </c>
      <c r="AD743" s="490">
        <v>0</v>
      </c>
      <c r="AE743" s="482">
        <v>0</v>
      </c>
      <c r="AF743" s="491">
        <v>0</v>
      </c>
    </row>
    <row r="744" spans="1:32" ht="15" customHeight="1" x14ac:dyDescent="0.2">
      <c r="A744" s="463" t="s">
        <v>118</v>
      </c>
      <c r="B744" s="482">
        <v>0</v>
      </c>
      <c r="C744" s="482">
        <v>0</v>
      </c>
      <c r="D744" s="482">
        <v>0</v>
      </c>
      <c r="E744" s="482">
        <v>0</v>
      </c>
      <c r="F744" s="482">
        <v>0</v>
      </c>
      <c r="G744" s="482">
        <v>0</v>
      </c>
      <c r="H744" s="482">
        <v>0</v>
      </c>
      <c r="I744" s="482" t="s">
        <v>20</v>
      </c>
      <c r="J744" s="479" t="s">
        <v>118</v>
      </c>
      <c r="K744" s="489">
        <v>0</v>
      </c>
      <c r="L744" s="482">
        <v>0</v>
      </c>
      <c r="M744" s="482">
        <v>0</v>
      </c>
      <c r="N744" s="482">
        <v>0</v>
      </c>
      <c r="O744" s="482">
        <v>0</v>
      </c>
      <c r="P744" s="482">
        <v>0</v>
      </c>
      <c r="Q744" s="482">
        <v>0</v>
      </c>
      <c r="R744" s="482">
        <v>0</v>
      </c>
      <c r="S744" s="482">
        <v>0</v>
      </c>
      <c r="T744" s="482">
        <v>0</v>
      </c>
      <c r="U744" s="482">
        <v>0</v>
      </c>
      <c r="V744" s="482">
        <v>0</v>
      </c>
      <c r="W744" s="482">
        <v>0</v>
      </c>
      <c r="X744" s="482">
        <v>0</v>
      </c>
      <c r="Y744" s="490" t="s">
        <v>418</v>
      </c>
      <c r="Z744" s="490" t="s">
        <v>418</v>
      </c>
      <c r="AA744" s="482">
        <v>0</v>
      </c>
      <c r="AB744" s="490">
        <v>0</v>
      </c>
      <c r="AC744" s="482">
        <v>0</v>
      </c>
      <c r="AD744" s="490">
        <v>0</v>
      </c>
      <c r="AE744" s="482">
        <v>0</v>
      </c>
      <c r="AF744" s="491">
        <v>0</v>
      </c>
    </row>
    <row r="745" spans="1:32" ht="15" customHeight="1" x14ac:dyDescent="0.2">
      <c r="A745" s="463" t="s">
        <v>68</v>
      </c>
      <c r="B745" s="482">
        <v>0</v>
      </c>
      <c r="C745" s="482">
        <v>0</v>
      </c>
      <c r="D745" s="482">
        <v>0</v>
      </c>
      <c r="E745" s="482">
        <v>0</v>
      </c>
      <c r="F745" s="482">
        <v>0</v>
      </c>
      <c r="G745" s="482">
        <v>0</v>
      </c>
      <c r="H745" s="482">
        <v>0</v>
      </c>
      <c r="I745" s="482" t="s">
        <v>20</v>
      </c>
      <c r="J745" s="479" t="s">
        <v>68</v>
      </c>
      <c r="K745" s="489">
        <v>0</v>
      </c>
      <c r="L745" s="482">
        <v>0</v>
      </c>
      <c r="M745" s="482">
        <v>0</v>
      </c>
      <c r="N745" s="482">
        <v>0</v>
      </c>
      <c r="O745" s="482">
        <v>0</v>
      </c>
      <c r="P745" s="482">
        <v>0</v>
      </c>
      <c r="Q745" s="482">
        <v>0</v>
      </c>
      <c r="R745" s="482">
        <v>0</v>
      </c>
      <c r="S745" s="482">
        <v>0</v>
      </c>
      <c r="T745" s="482">
        <v>0</v>
      </c>
      <c r="U745" s="482">
        <v>0</v>
      </c>
      <c r="V745" s="482">
        <v>0</v>
      </c>
      <c r="W745" s="482">
        <v>0</v>
      </c>
      <c r="X745" s="482">
        <v>0</v>
      </c>
      <c r="Y745" s="490" t="s">
        <v>418</v>
      </c>
      <c r="Z745" s="490" t="s">
        <v>418</v>
      </c>
      <c r="AA745" s="482">
        <v>0</v>
      </c>
      <c r="AB745" s="490">
        <v>0</v>
      </c>
      <c r="AC745" s="482">
        <v>0</v>
      </c>
      <c r="AD745" s="490">
        <v>0</v>
      </c>
      <c r="AE745" s="482">
        <v>0</v>
      </c>
      <c r="AF745" s="491">
        <v>0</v>
      </c>
    </row>
    <row r="746" spans="1:32" ht="15" customHeight="1" x14ac:dyDescent="0.2">
      <c r="A746" s="463" t="s">
        <v>119</v>
      </c>
      <c r="B746" s="482">
        <v>0</v>
      </c>
      <c r="C746" s="482">
        <v>0</v>
      </c>
      <c r="D746" s="482">
        <v>0</v>
      </c>
      <c r="E746" s="482">
        <v>0</v>
      </c>
      <c r="F746" s="482">
        <v>0</v>
      </c>
      <c r="G746" s="482">
        <v>0</v>
      </c>
      <c r="H746" s="482">
        <v>0</v>
      </c>
      <c r="I746" s="482" t="s">
        <v>20</v>
      </c>
      <c r="J746" s="479" t="s">
        <v>119</v>
      </c>
      <c r="K746" s="489">
        <v>0</v>
      </c>
      <c r="L746" s="482">
        <v>0</v>
      </c>
      <c r="M746" s="482">
        <v>0</v>
      </c>
      <c r="N746" s="482">
        <v>0</v>
      </c>
      <c r="O746" s="482">
        <v>0</v>
      </c>
      <c r="P746" s="482">
        <v>0</v>
      </c>
      <c r="Q746" s="482">
        <v>0</v>
      </c>
      <c r="R746" s="482">
        <v>0</v>
      </c>
      <c r="S746" s="482">
        <v>0</v>
      </c>
      <c r="T746" s="482">
        <v>0</v>
      </c>
      <c r="U746" s="482">
        <v>0</v>
      </c>
      <c r="V746" s="482">
        <v>0</v>
      </c>
      <c r="W746" s="482">
        <v>0</v>
      </c>
      <c r="X746" s="482">
        <v>0</v>
      </c>
      <c r="Y746" s="490" t="s">
        <v>418</v>
      </c>
      <c r="Z746" s="490" t="s">
        <v>418</v>
      </c>
      <c r="AA746" s="482">
        <v>0</v>
      </c>
      <c r="AB746" s="490">
        <v>0</v>
      </c>
      <c r="AC746" s="482">
        <v>0</v>
      </c>
      <c r="AD746" s="490">
        <v>0</v>
      </c>
      <c r="AE746" s="482">
        <v>0</v>
      </c>
      <c r="AF746" s="491">
        <v>0</v>
      </c>
    </row>
    <row r="747" spans="1:32" ht="15" customHeight="1" x14ac:dyDescent="0.2">
      <c r="A747" s="463" t="s">
        <v>120</v>
      </c>
      <c r="B747" s="482">
        <v>0</v>
      </c>
      <c r="C747" s="482">
        <v>0</v>
      </c>
      <c r="D747" s="482">
        <v>0</v>
      </c>
      <c r="E747" s="482">
        <v>0</v>
      </c>
      <c r="F747" s="482">
        <v>0</v>
      </c>
      <c r="G747" s="482">
        <v>0</v>
      </c>
      <c r="H747" s="482">
        <v>0</v>
      </c>
      <c r="I747" s="482" t="s">
        <v>20</v>
      </c>
      <c r="J747" s="479" t="s">
        <v>120</v>
      </c>
      <c r="K747" s="489">
        <v>0</v>
      </c>
      <c r="L747" s="482">
        <v>0</v>
      </c>
      <c r="M747" s="482">
        <v>0</v>
      </c>
      <c r="N747" s="482">
        <v>0</v>
      </c>
      <c r="O747" s="482">
        <v>0</v>
      </c>
      <c r="P747" s="482">
        <v>0</v>
      </c>
      <c r="Q747" s="482">
        <v>0</v>
      </c>
      <c r="R747" s="482">
        <v>0</v>
      </c>
      <c r="S747" s="482">
        <v>0</v>
      </c>
      <c r="T747" s="482">
        <v>0</v>
      </c>
      <c r="U747" s="482">
        <v>0</v>
      </c>
      <c r="V747" s="482">
        <v>0</v>
      </c>
      <c r="W747" s="482">
        <v>0</v>
      </c>
      <c r="X747" s="482">
        <v>0</v>
      </c>
      <c r="Y747" s="490" t="s">
        <v>418</v>
      </c>
      <c r="Z747" s="490" t="s">
        <v>418</v>
      </c>
      <c r="AA747" s="482">
        <v>0</v>
      </c>
      <c r="AB747" s="490">
        <v>0</v>
      </c>
      <c r="AC747" s="482">
        <v>0</v>
      </c>
      <c r="AD747" s="490">
        <v>0</v>
      </c>
      <c r="AE747" s="482">
        <v>0</v>
      </c>
      <c r="AF747" s="491">
        <v>0</v>
      </c>
    </row>
    <row r="748" spans="1:32" ht="15" customHeight="1" x14ac:dyDescent="0.2">
      <c r="A748" s="463" t="s">
        <v>121</v>
      </c>
      <c r="B748" s="482">
        <v>0</v>
      </c>
      <c r="C748" s="482">
        <v>0</v>
      </c>
      <c r="D748" s="482">
        <v>0</v>
      </c>
      <c r="E748" s="482">
        <v>0</v>
      </c>
      <c r="F748" s="482">
        <v>0</v>
      </c>
      <c r="G748" s="482">
        <v>0</v>
      </c>
      <c r="H748" s="482">
        <v>0</v>
      </c>
      <c r="I748" s="482" t="s">
        <v>20</v>
      </c>
      <c r="J748" s="479" t="s">
        <v>121</v>
      </c>
      <c r="K748" s="489">
        <v>0</v>
      </c>
      <c r="L748" s="482">
        <v>0</v>
      </c>
      <c r="M748" s="482">
        <v>0</v>
      </c>
      <c r="N748" s="482">
        <v>0</v>
      </c>
      <c r="O748" s="482">
        <v>0</v>
      </c>
      <c r="P748" s="482">
        <v>0</v>
      </c>
      <c r="Q748" s="482">
        <v>0</v>
      </c>
      <c r="R748" s="482">
        <v>0</v>
      </c>
      <c r="S748" s="482">
        <v>0</v>
      </c>
      <c r="T748" s="482">
        <v>0</v>
      </c>
      <c r="U748" s="482">
        <v>0</v>
      </c>
      <c r="V748" s="482">
        <v>0</v>
      </c>
      <c r="W748" s="482">
        <v>0</v>
      </c>
      <c r="X748" s="482">
        <v>0</v>
      </c>
      <c r="Y748" s="490" t="s">
        <v>418</v>
      </c>
      <c r="Z748" s="490" t="s">
        <v>418</v>
      </c>
      <c r="AA748" s="482">
        <v>0</v>
      </c>
      <c r="AB748" s="490">
        <v>0</v>
      </c>
      <c r="AC748" s="482">
        <v>0</v>
      </c>
      <c r="AD748" s="490">
        <v>0</v>
      </c>
      <c r="AE748" s="482">
        <v>0</v>
      </c>
      <c r="AF748" s="491">
        <v>0</v>
      </c>
    </row>
    <row r="749" spans="1:32" ht="15" customHeight="1" x14ac:dyDescent="0.2">
      <c r="A749" s="463" t="s">
        <v>70</v>
      </c>
      <c r="B749" s="482">
        <v>0</v>
      </c>
      <c r="C749" s="482">
        <v>0</v>
      </c>
      <c r="D749" s="482">
        <v>0</v>
      </c>
      <c r="E749" s="482">
        <v>0</v>
      </c>
      <c r="F749" s="482">
        <v>0</v>
      </c>
      <c r="G749" s="482">
        <v>0</v>
      </c>
      <c r="H749" s="482">
        <v>0</v>
      </c>
      <c r="I749" s="482" t="s">
        <v>20</v>
      </c>
      <c r="J749" s="479" t="s">
        <v>70</v>
      </c>
      <c r="K749" s="489">
        <v>0</v>
      </c>
      <c r="L749" s="482">
        <v>0</v>
      </c>
      <c r="M749" s="482">
        <v>0</v>
      </c>
      <c r="N749" s="482">
        <v>0</v>
      </c>
      <c r="O749" s="482">
        <v>0</v>
      </c>
      <c r="P749" s="482">
        <v>0</v>
      </c>
      <c r="Q749" s="482">
        <v>0</v>
      </c>
      <c r="R749" s="482">
        <v>0</v>
      </c>
      <c r="S749" s="482">
        <v>0</v>
      </c>
      <c r="T749" s="482">
        <v>0</v>
      </c>
      <c r="U749" s="482">
        <v>0</v>
      </c>
      <c r="V749" s="482">
        <v>0</v>
      </c>
      <c r="W749" s="482">
        <v>0</v>
      </c>
      <c r="X749" s="482">
        <v>0</v>
      </c>
      <c r="Y749" s="490" t="s">
        <v>418</v>
      </c>
      <c r="Z749" s="490" t="s">
        <v>418</v>
      </c>
      <c r="AA749" s="482">
        <v>0</v>
      </c>
      <c r="AB749" s="490">
        <v>0</v>
      </c>
      <c r="AC749" s="482">
        <v>0</v>
      </c>
      <c r="AD749" s="490">
        <v>0</v>
      </c>
      <c r="AE749" s="482">
        <v>0</v>
      </c>
      <c r="AF749" s="491">
        <v>0</v>
      </c>
    </row>
    <row r="750" spans="1:32" ht="15" customHeight="1" x14ac:dyDescent="0.2">
      <c r="A750" s="463" t="s">
        <v>122</v>
      </c>
      <c r="B750" s="482">
        <v>0</v>
      </c>
      <c r="C750" s="482">
        <v>0</v>
      </c>
      <c r="D750" s="482">
        <v>0</v>
      </c>
      <c r="E750" s="482">
        <v>0</v>
      </c>
      <c r="F750" s="482">
        <v>0</v>
      </c>
      <c r="G750" s="482">
        <v>0</v>
      </c>
      <c r="H750" s="482">
        <v>0</v>
      </c>
      <c r="I750" s="482" t="s">
        <v>20</v>
      </c>
      <c r="J750" s="479" t="s">
        <v>122</v>
      </c>
      <c r="K750" s="489">
        <v>0</v>
      </c>
      <c r="L750" s="482">
        <v>0</v>
      </c>
      <c r="M750" s="482">
        <v>0</v>
      </c>
      <c r="N750" s="482">
        <v>0</v>
      </c>
      <c r="O750" s="482">
        <v>0</v>
      </c>
      <c r="P750" s="482">
        <v>0</v>
      </c>
      <c r="Q750" s="482">
        <v>0</v>
      </c>
      <c r="R750" s="482">
        <v>0</v>
      </c>
      <c r="S750" s="482">
        <v>0</v>
      </c>
      <c r="T750" s="482">
        <v>0</v>
      </c>
      <c r="U750" s="482">
        <v>0</v>
      </c>
      <c r="V750" s="482">
        <v>0</v>
      </c>
      <c r="W750" s="482">
        <v>0</v>
      </c>
      <c r="X750" s="482">
        <v>0</v>
      </c>
      <c r="Y750" s="490" t="s">
        <v>418</v>
      </c>
      <c r="Z750" s="490" t="s">
        <v>418</v>
      </c>
      <c r="AA750" s="482">
        <v>0</v>
      </c>
      <c r="AB750" s="490">
        <v>0</v>
      </c>
      <c r="AC750" s="482">
        <v>0</v>
      </c>
      <c r="AD750" s="490">
        <v>0</v>
      </c>
      <c r="AE750" s="482">
        <v>0</v>
      </c>
      <c r="AF750" s="491">
        <v>0</v>
      </c>
    </row>
    <row r="751" spans="1:32" ht="15" customHeight="1" x14ac:dyDescent="0.2">
      <c r="A751" s="463" t="s">
        <v>123</v>
      </c>
      <c r="B751" s="482">
        <v>0</v>
      </c>
      <c r="C751" s="482">
        <v>0</v>
      </c>
      <c r="D751" s="482">
        <v>0</v>
      </c>
      <c r="E751" s="482">
        <v>0</v>
      </c>
      <c r="F751" s="482">
        <v>0</v>
      </c>
      <c r="G751" s="482">
        <v>0</v>
      </c>
      <c r="H751" s="482">
        <v>0</v>
      </c>
      <c r="I751" s="482" t="s">
        <v>20</v>
      </c>
      <c r="J751" s="479" t="s">
        <v>123</v>
      </c>
      <c r="K751" s="489">
        <v>0</v>
      </c>
      <c r="L751" s="482">
        <v>0</v>
      </c>
      <c r="M751" s="482">
        <v>0</v>
      </c>
      <c r="N751" s="482">
        <v>0</v>
      </c>
      <c r="O751" s="482">
        <v>0</v>
      </c>
      <c r="P751" s="482">
        <v>0</v>
      </c>
      <c r="Q751" s="482">
        <v>0</v>
      </c>
      <c r="R751" s="482">
        <v>0</v>
      </c>
      <c r="S751" s="482">
        <v>0</v>
      </c>
      <c r="T751" s="482">
        <v>0</v>
      </c>
      <c r="U751" s="482">
        <v>0</v>
      </c>
      <c r="V751" s="482">
        <v>0</v>
      </c>
      <c r="W751" s="482">
        <v>0</v>
      </c>
      <c r="X751" s="482">
        <v>0</v>
      </c>
      <c r="Y751" s="490" t="s">
        <v>418</v>
      </c>
      <c r="Z751" s="490" t="s">
        <v>418</v>
      </c>
      <c r="AA751" s="482">
        <v>0</v>
      </c>
      <c r="AB751" s="490">
        <v>0</v>
      </c>
      <c r="AC751" s="482">
        <v>0</v>
      </c>
      <c r="AD751" s="490">
        <v>0</v>
      </c>
      <c r="AE751" s="482">
        <v>0</v>
      </c>
      <c r="AF751" s="491">
        <v>0</v>
      </c>
    </row>
    <row r="752" spans="1:32" ht="15" customHeight="1" thickBot="1" x14ac:dyDescent="0.25">
      <c r="A752" s="463" t="s">
        <v>124</v>
      </c>
      <c r="B752" s="482">
        <v>0</v>
      </c>
      <c r="C752" s="482">
        <v>0</v>
      </c>
      <c r="D752" s="482">
        <v>0</v>
      </c>
      <c r="E752" s="482">
        <v>0</v>
      </c>
      <c r="F752" s="482">
        <v>0</v>
      </c>
      <c r="G752" s="482">
        <v>0</v>
      </c>
      <c r="H752" s="482">
        <v>0</v>
      </c>
      <c r="I752" s="482" t="s">
        <v>20</v>
      </c>
      <c r="J752" s="479" t="s">
        <v>124</v>
      </c>
      <c r="K752" s="501">
        <v>0</v>
      </c>
      <c r="L752" s="502">
        <v>0</v>
      </c>
      <c r="M752" s="502">
        <v>0</v>
      </c>
      <c r="N752" s="502">
        <v>0</v>
      </c>
      <c r="O752" s="502">
        <v>0</v>
      </c>
      <c r="P752" s="502">
        <v>0</v>
      </c>
      <c r="Q752" s="502">
        <v>0</v>
      </c>
      <c r="R752" s="502">
        <v>0</v>
      </c>
      <c r="S752" s="502">
        <v>0</v>
      </c>
      <c r="T752" s="502">
        <v>0</v>
      </c>
      <c r="U752" s="502">
        <v>0</v>
      </c>
      <c r="V752" s="502">
        <v>0</v>
      </c>
      <c r="W752" s="502">
        <v>0</v>
      </c>
      <c r="X752" s="502">
        <v>0</v>
      </c>
      <c r="Y752" s="503" t="s">
        <v>418</v>
      </c>
      <c r="Z752" s="503" t="s">
        <v>418</v>
      </c>
      <c r="AA752" s="502">
        <v>0</v>
      </c>
      <c r="AB752" s="503">
        <v>0</v>
      </c>
      <c r="AC752" s="502">
        <v>0</v>
      </c>
      <c r="AD752" s="503">
        <v>0</v>
      </c>
      <c r="AE752" s="502">
        <v>0</v>
      </c>
      <c r="AF752" s="504">
        <v>0</v>
      </c>
    </row>
    <row r="753" spans="1:32" ht="15" customHeight="1" x14ac:dyDescent="0.2">
      <c r="A753" s="463" t="s">
        <v>125</v>
      </c>
      <c r="B753" s="505">
        <v>47</v>
      </c>
      <c r="C753" s="505">
        <v>0</v>
      </c>
      <c r="D753" s="505">
        <v>34</v>
      </c>
      <c r="E753" s="505">
        <v>10</v>
      </c>
      <c r="F753" s="505">
        <v>3</v>
      </c>
      <c r="G753" s="505">
        <v>0</v>
      </c>
      <c r="H753" s="505">
        <v>0</v>
      </c>
      <c r="I753" s="505" t="s">
        <v>20</v>
      </c>
      <c r="J753" s="466" t="s">
        <v>125</v>
      </c>
      <c r="K753" s="506">
        <v>0</v>
      </c>
      <c r="L753" s="506">
        <v>19</v>
      </c>
      <c r="M753" s="506">
        <v>18</v>
      </c>
      <c r="N753" s="506">
        <v>10</v>
      </c>
      <c r="O753" s="506">
        <v>0</v>
      </c>
      <c r="P753" s="506">
        <v>0</v>
      </c>
      <c r="Q753" s="506">
        <v>0</v>
      </c>
      <c r="R753" s="506">
        <v>0</v>
      </c>
      <c r="S753" s="506">
        <v>0</v>
      </c>
      <c r="T753" s="506">
        <v>0</v>
      </c>
      <c r="U753" s="506">
        <v>0</v>
      </c>
      <c r="V753" s="506">
        <v>0</v>
      </c>
      <c r="W753" s="506">
        <v>0</v>
      </c>
      <c r="X753" s="506">
        <v>0</v>
      </c>
      <c r="Y753" s="507">
        <v>16.399999999999999</v>
      </c>
      <c r="Z753" s="507">
        <v>20.2</v>
      </c>
      <c r="AA753" s="506">
        <v>0</v>
      </c>
      <c r="AB753" s="507">
        <v>0</v>
      </c>
      <c r="AC753" s="506">
        <v>0</v>
      </c>
      <c r="AD753" s="507">
        <v>0</v>
      </c>
      <c r="AE753" s="506">
        <v>0</v>
      </c>
      <c r="AF753" s="508">
        <v>0</v>
      </c>
    </row>
    <row r="754" spans="1:32" ht="15" customHeight="1" x14ac:dyDescent="0.2">
      <c r="A754" s="463" t="s">
        <v>126</v>
      </c>
      <c r="B754" s="506">
        <v>53</v>
      </c>
      <c r="C754" s="506">
        <v>0</v>
      </c>
      <c r="D754" s="506">
        <v>39</v>
      </c>
      <c r="E754" s="506">
        <v>10</v>
      </c>
      <c r="F754" s="506">
        <v>4</v>
      </c>
      <c r="G754" s="506">
        <v>0</v>
      </c>
      <c r="H754" s="506">
        <v>0</v>
      </c>
      <c r="I754" s="506" t="s">
        <v>20</v>
      </c>
      <c r="J754" s="463" t="s">
        <v>126</v>
      </c>
      <c r="K754" s="506">
        <v>0</v>
      </c>
      <c r="L754" s="506">
        <v>20</v>
      </c>
      <c r="M754" s="506">
        <v>19</v>
      </c>
      <c r="N754" s="506">
        <v>14</v>
      </c>
      <c r="O754" s="506">
        <v>0</v>
      </c>
      <c r="P754" s="506">
        <v>0</v>
      </c>
      <c r="Q754" s="506">
        <v>0</v>
      </c>
      <c r="R754" s="506">
        <v>0</v>
      </c>
      <c r="S754" s="506">
        <v>0</v>
      </c>
      <c r="T754" s="506">
        <v>0</v>
      </c>
      <c r="U754" s="506">
        <v>0</v>
      </c>
      <c r="V754" s="506">
        <v>0</v>
      </c>
      <c r="W754" s="506">
        <v>0</v>
      </c>
      <c r="X754" s="506">
        <v>0</v>
      </c>
      <c r="Y754" s="507">
        <v>16.7</v>
      </c>
      <c r="Z754" s="507">
        <v>21.1</v>
      </c>
      <c r="AA754" s="506">
        <v>0</v>
      </c>
      <c r="AB754" s="507">
        <v>0</v>
      </c>
      <c r="AC754" s="506">
        <v>0</v>
      </c>
      <c r="AD754" s="507">
        <v>0</v>
      </c>
      <c r="AE754" s="506">
        <v>0</v>
      </c>
      <c r="AF754" s="508">
        <v>0</v>
      </c>
    </row>
    <row r="755" spans="1:32" ht="15" customHeight="1" x14ac:dyDescent="0.2">
      <c r="A755" s="463" t="s">
        <v>127</v>
      </c>
      <c r="B755" s="506">
        <v>53</v>
      </c>
      <c r="C755" s="506">
        <v>0</v>
      </c>
      <c r="D755" s="506">
        <v>39</v>
      </c>
      <c r="E755" s="506">
        <v>10</v>
      </c>
      <c r="F755" s="506">
        <v>4</v>
      </c>
      <c r="G755" s="506">
        <v>0</v>
      </c>
      <c r="H755" s="506">
        <v>0</v>
      </c>
      <c r="I755" s="506" t="s">
        <v>20</v>
      </c>
      <c r="J755" s="463" t="s">
        <v>127</v>
      </c>
      <c r="K755" s="506">
        <v>0</v>
      </c>
      <c r="L755" s="506">
        <v>20</v>
      </c>
      <c r="M755" s="506">
        <v>19</v>
      </c>
      <c r="N755" s="506">
        <v>14</v>
      </c>
      <c r="O755" s="506">
        <v>0</v>
      </c>
      <c r="P755" s="506">
        <v>0</v>
      </c>
      <c r="Q755" s="506">
        <v>0</v>
      </c>
      <c r="R755" s="506">
        <v>0</v>
      </c>
      <c r="S755" s="506">
        <v>0</v>
      </c>
      <c r="T755" s="506">
        <v>0</v>
      </c>
      <c r="U755" s="506">
        <v>0</v>
      </c>
      <c r="V755" s="506">
        <v>0</v>
      </c>
      <c r="W755" s="506">
        <v>0</v>
      </c>
      <c r="X755" s="506">
        <v>0</v>
      </c>
      <c r="Y755" s="507">
        <v>16.7</v>
      </c>
      <c r="Z755" s="507">
        <v>21.1</v>
      </c>
      <c r="AA755" s="506">
        <v>0</v>
      </c>
      <c r="AB755" s="507">
        <v>0</v>
      </c>
      <c r="AC755" s="506">
        <v>0</v>
      </c>
      <c r="AD755" s="507">
        <v>0</v>
      </c>
      <c r="AE755" s="506">
        <v>0</v>
      </c>
      <c r="AF755" s="508">
        <v>0</v>
      </c>
    </row>
    <row r="756" spans="1:32" ht="15" customHeight="1" thickBot="1" x14ac:dyDescent="0.25">
      <c r="A756" s="476" t="s">
        <v>128</v>
      </c>
      <c r="B756" s="509">
        <v>54</v>
      </c>
      <c r="C756" s="509">
        <v>0</v>
      </c>
      <c r="D756" s="509">
        <v>39</v>
      </c>
      <c r="E756" s="509">
        <v>11</v>
      </c>
      <c r="F756" s="509">
        <v>4</v>
      </c>
      <c r="G756" s="509">
        <v>0</v>
      </c>
      <c r="H756" s="509">
        <v>0</v>
      </c>
      <c r="I756" s="509" t="s">
        <v>20</v>
      </c>
      <c r="J756" s="476" t="s">
        <v>128</v>
      </c>
      <c r="K756" s="509">
        <v>0</v>
      </c>
      <c r="L756" s="509">
        <v>20</v>
      </c>
      <c r="M756" s="509">
        <v>20</v>
      </c>
      <c r="N756" s="509">
        <v>14</v>
      </c>
      <c r="O756" s="509">
        <v>0</v>
      </c>
      <c r="P756" s="509">
        <v>0</v>
      </c>
      <c r="Q756" s="509">
        <v>0</v>
      </c>
      <c r="R756" s="509">
        <v>0</v>
      </c>
      <c r="S756" s="509">
        <v>0</v>
      </c>
      <c r="T756" s="509">
        <v>0</v>
      </c>
      <c r="U756" s="509">
        <v>0</v>
      </c>
      <c r="V756" s="509">
        <v>0</v>
      </c>
      <c r="W756" s="509">
        <v>0</v>
      </c>
      <c r="X756" s="509">
        <v>0</v>
      </c>
      <c r="Y756" s="510">
        <v>16.8</v>
      </c>
      <c r="Z756" s="510">
        <v>21</v>
      </c>
      <c r="AA756" s="509">
        <v>0</v>
      </c>
      <c r="AB756" s="510">
        <v>0</v>
      </c>
      <c r="AC756" s="509">
        <v>0</v>
      </c>
      <c r="AD756" s="510">
        <v>0</v>
      </c>
      <c r="AE756" s="509">
        <v>0</v>
      </c>
      <c r="AF756" s="511">
        <v>0</v>
      </c>
    </row>
  </sheetData>
  <mergeCells count="17">
    <mergeCell ref="CI141:CO141"/>
    <mergeCell ref="AO141:AS141"/>
    <mergeCell ref="AV141:BB141"/>
    <mergeCell ref="BE141:BK141"/>
    <mergeCell ref="BN141:BT141"/>
    <mergeCell ref="CI10:CO10"/>
    <mergeCell ref="D3:I3"/>
    <mergeCell ref="D4:I4"/>
    <mergeCell ref="D5:I5"/>
    <mergeCell ref="D6:I6"/>
    <mergeCell ref="BZ10:CF10"/>
    <mergeCell ref="BN10:BT10"/>
    <mergeCell ref="F8:G8"/>
    <mergeCell ref="AV10:BB10"/>
    <mergeCell ref="BE10:BK10"/>
    <mergeCell ref="AO10:AS10"/>
    <mergeCell ref="D7:I7"/>
  </mergeCells>
  <printOptions horizontalCentered="1"/>
  <pageMargins left="0.39370078740157483" right="0.39370078740157483" top="0.39370078740157483" bottom="0.78740157480314965" header="0.51181102362204722" footer="0.39370078740157483"/>
  <pageSetup paperSize="9" scale="37" orientation="portrait" r:id="rId1"/>
  <rowBreaks count="6" manualBreakCount="6">
    <brk id="116" max="16383" man="1"/>
    <brk id="223" max="16383" man="1"/>
    <brk id="330" max="16383" man="1"/>
    <brk id="437" max="16383" man="1"/>
    <brk id="544" max="16383" man="1"/>
    <brk id="6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tint="-0.249977111117893"/>
  </sheetPr>
  <dimension ref="A1:CQ756"/>
  <sheetViews>
    <sheetView showGridLines="0" zoomScale="50" zoomScaleNormal="50" zoomScaleSheetLayoutView="70" workbookViewId="0">
      <selection activeCell="AI4" sqref="AI4"/>
    </sheetView>
  </sheetViews>
  <sheetFormatPr defaultColWidth="9.140625" defaultRowHeight="12.75" x14ac:dyDescent="0.2"/>
  <cols>
    <col min="1" max="1" width="14.7109375" style="452" customWidth="1"/>
    <col min="2" max="9" width="7.7109375" style="3" customWidth="1"/>
    <col min="10" max="10" width="7.7109375" style="4" customWidth="1"/>
    <col min="11" max="24" width="7.7109375" style="3" customWidth="1"/>
    <col min="25" max="26" width="7.7109375" style="453" customWidth="1"/>
    <col min="27" max="27" width="7.7109375" style="3" customWidth="1"/>
    <col min="28" max="28" width="7.7109375" style="453" customWidth="1"/>
    <col min="29" max="29" width="7.7109375" style="3" customWidth="1"/>
    <col min="30" max="30" width="7.7109375" style="453" customWidth="1"/>
    <col min="31" max="31" width="7.7109375" style="3" customWidth="1"/>
    <col min="32" max="32" width="7.7109375" style="453" customWidth="1"/>
    <col min="33" max="33" width="9.140625" style="3"/>
    <col min="34" max="35" width="11.140625" style="3" customWidth="1"/>
    <col min="36" max="37" width="9.140625" style="3"/>
    <col min="38" max="38" width="10" style="63" hidden="1" customWidth="1"/>
    <col min="39" max="40" width="9.140625" style="3" hidden="1" customWidth="1"/>
    <col min="41" max="45" width="8.7109375" style="3" hidden="1" customWidth="1"/>
    <col min="46" max="46" width="9.140625" style="3" hidden="1" customWidth="1"/>
    <col min="47" max="47" width="9.140625" style="5" hidden="1" customWidth="1"/>
    <col min="48" max="54" width="8.7109375" style="3" hidden="1" customWidth="1"/>
    <col min="55" max="55" width="9.140625" style="3" hidden="1" customWidth="1"/>
    <col min="56" max="56" width="13.5703125" style="5" hidden="1" customWidth="1"/>
    <col min="57" max="63" width="8.7109375" style="3" hidden="1" customWidth="1"/>
    <col min="64" max="64" width="14.28515625" style="3" hidden="1" customWidth="1"/>
    <col min="65" max="65" width="15.5703125" style="5" hidden="1" customWidth="1"/>
    <col min="66" max="72" width="8.7109375" style="3" hidden="1" customWidth="1"/>
    <col min="73" max="74" width="9.140625" style="3" hidden="1" customWidth="1"/>
    <col min="75" max="76" width="9.140625" style="107" hidden="1" customWidth="1"/>
    <col min="77" max="77" width="9.140625" style="3" hidden="1" customWidth="1"/>
    <col min="78" max="84" width="8.7109375" style="3" hidden="1" customWidth="1"/>
    <col min="85" max="93" width="9.140625" style="3" hidden="1" customWidth="1"/>
    <col min="94" max="95" width="9.140625" style="3" customWidth="1"/>
    <col min="96" max="16384" width="9.140625" style="3"/>
  </cols>
  <sheetData>
    <row r="1" spans="1:95" ht="153" customHeight="1" thickBot="1" x14ac:dyDescent="0.25">
      <c r="A1" s="447" t="s">
        <v>239</v>
      </c>
      <c r="B1" s="448" t="s">
        <v>0</v>
      </c>
      <c r="C1" s="448" t="s">
        <v>1</v>
      </c>
      <c r="D1" s="448" t="s">
        <v>2</v>
      </c>
      <c r="E1" s="448" t="s">
        <v>3</v>
      </c>
      <c r="F1" s="448" t="s">
        <v>4</v>
      </c>
      <c r="G1" s="448" t="s">
        <v>5</v>
      </c>
      <c r="H1" s="448" t="s">
        <v>6</v>
      </c>
      <c r="I1" s="448"/>
      <c r="J1" s="449" t="s">
        <v>7</v>
      </c>
      <c r="K1" s="448" t="str">
        <f>K13&amp;"-"&amp;K14&amp;"mph"</f>
        <v>0-10mph</v>
      </c>
      <c r="L1" s="448" t="str">
        <f t="shared" ref="L1:W1" si="0">L13&amp;"-"&amp;L14&amp;"mph"</f>
        <v>10-15mph</v>
      </c>
      <c r="M1" s="448" t="str">
        <f t="shared" si="0"/>
        <v>15-20mph</v>
      </c>
      <c r="N1" s="448" t="str">
        <f t="shared" si="0"/>
        <v>20-25mph</v>
      </c>
      <c r="O1" s="448" t="str">
        <f t="shared" si="0"/>
        <v>25-30mph</v>
      </c>
      <c r="P1" s="448" t="str">
        <f t="shared" si="0"/>
        <v>30-35mph</v>
      </c>
      <c r="Q1" s="448" t="str">
        <f t="shared" si="0"/>
        <v>35-40mph</v>
      </c>
      <c r="R1" s="448" t="str">
        <f t="shared" si="0"/>
        <v>40-45mph</v>
      </c>
      <c r="S1" s="448" t="str">
        <f t="shared" si="0"/>
        <v>45-50mph</v>
      </c>
      <c r="T1" s="448" t="str">
        <f t="shared" si="0"/>
        <v>50-60mph</v>
      </c>
      <c r="U1" s="448" t="str">
        <f t="shared" si="0"/>
        <v>60-70mph</v>
      </c>
      <c r="V1" s="448" t="str">
        <f t="shared" si="0"/>
        <v>70-80mph</v>
      </c>
      <c r="W1" s="448" t="str">
        <f t="shared" si="0"/>
        <v>80-90mph</v>
      </c>
      <c r="X1" s="448" t="str">
        <f>X13&amp;"mph+"</f>
        <v>90mph+</v>
      </c>
      <c r="Y1" s="450" t="s">
        <v>8</v>
      </c>
      <c r="Z1" s="450" t="s">
        <v>9</v>
      </c>
      <c r="AA1" s="448" t="s">
        <v>10</v>
      </c>
      <c r="AB1" s="450" t="s">
        <v>11</v>
      </c>
      <c r="AC1" s="448" t="s">
        <v>12</v>
      </c>
      <c r="AD1" s="450" t="s">
        <v>13</v>
      </c>
      <c r="AE1" s="448" t="s">
        <v>14</v>
      </c>
      <c r="AF1" s="451" t="s">
        <v>15</v>
      </c>
    </row>
    <row r="2" spans="1:95" ht="9.9499999999999993" customHeight="1" x14ac:dyDescent="0.2"/>
    <row r="3" spans="1:95" ht="30" customHeight="1" x14ac:dyDescent="0.3">
      <c r="A3" s="454" t="s">
        <v>16</v>
      </c>
      <c r="B3" s="455"/>
      <c r="C3" s="455"/>
      <c r="D3" s="624" t="str">
        <f>IF(config!D3&lt;&gt;"",config!D3,"UNDEFINED")</f>
        <v xml:space="preserve">32600 Moat House Farm, Ipswich </v>
      </c>
      <c r="E3" s="624"/>
      <c r="F3" s="624"/>
      <c r="G3" s="624"/>
      <c r="H3" s="624"/>
      <c r="I3" s="624"/>
    </row>
    <row r="4" spans="1:95" ht="30" customHeight="1" x14ac:dyDescent="0.3">
      <c r="A4" s="454" t="s">
        <v>17</v>
      </c>
      <c r="B4" s="455"/>
      <c r="C4" s="455"/>
      <c r="D4" s="625" t="str">
        <f>IF(config!D4&lt;&gt;"",config!D4,"UNDEFINED")</f>
        <v>32600-001</v>
      </c>
      <c r="E4" s="625"/>
      <c r="F4" s="625"/>
      <c r="G4" s="625"/>
      <c r="H4" s="625"/>
      <c r="I4" s="625"/>
    </row>
    <row r="5" spans="1:95" ht="30" customHeight="1" x14ac:dyDescent="0.3">
      <c r="A5" s="454" t="s">
        <v>18</v>
      </c>
      <c r="B5" s="455"/>
      <c r="C5" s="455"/>
      <c r="D5" s="625" t="str">
        <f>IF(config!D5&lt;&gt;"",UPPER(config!D5),"UNDEFINED")</f>
        <v>WALLOW LANE, IP7 7DB</v>
      </c>
      <c r="E5" s="625"/>
      <c r="F5" s="625"/>
      <c r="G5" s="625"/>
      <c r="H5" s="625"/>
      <c r="I5" s="625"/>
    </row>
    <row r="6" spans="1:95" ht="30" customHeight="1" x14ac:dyDescent="0.3">
      <c r="A6" s="454" t="s">
        <v>19</v>
      </c>
      <c r="B6" s="455"/>
      <c r="C6" s="455"/>
      <c r="D6" s="626" t="str">
        <f>IF(config!D12&lt;&gt;"",UPPER(config!CI6)&amp;" "&amp;config!CI18,"UNDEFINED")</f>
        <v>SOUTHBOUND ↓</v>
      </c>
      <c r="E6" s="626"/>
      <c r="F6" s="626"/>
      <c r="G6" s="626"/>
      <c r="H6" s="626"/>
      <c r="I6" s="626"/>
    </row>
    <row r="7" spans="1:95" ht="30" customHeight="1" x14ac:dyDescent="0.3">
      <c r="A7" s="454" t="s">
        <v>154</v>
      </c>
      <c r="B7" s="455"/>
      <c r="C7" s="455"/>
      <c r="D7" s="625" t="str">
        <f>AA13&amp;"mph"</f>
        <v>60mph</v>
      </c>
      <c r="E7" s="625"/>
      <c r="F7" s="625"/>
      <c r="G7" s="625"/>
      <c r="H7" s="625"/>
      <c r="I7" s="625"/>
    </row>
    <row r="8" spans="1:95" ht="9.9499999999999993" customHeight="1" x14ac:dyDescent="0.35">
      <c r="A8" s="456"/>
      <c r="B8" s="455"/>
      <c r="C8" s="457"/>
      <c r="D8" s="455"/>
      <c r="E8" s="4"/>
      <c r="F8" s="627"/>
      <c r="G8" s="627"/>
      <c r="H8" s="4"/>
      <c r="AD8" s="3"/>
      <c r="AF8" s="3"/>
      <c r="AO8" s="4"/>
      <c r="AP8" s="4"/>
      <c r="AQ8" s="4"/>
      <c r="AR8" s="4"/>
      <c r="AS8" s="4"/>
      <c r="AT8" s="4"/>
      <c r="AU8" s="6"/>
      <c r="AV8" s="7" t="str">
        <f>IF(OR(WEEKDAY(AV9)=2,WEEKDAY(AV9)=6),"NON",IF(OR(WEEKDAY(AV9)=1,WEEKDAY(AV9)=7),"WKND","NEUT"))</f>
        <v>NEUT</v>
      </c>
      <c r="AW8" s="7" t="str">
        <f t="shared" ref="AW8:BB8" si="1">IF(OR(WEEKDAY(AW9)=2,WEEKDAY(AW9)=6),"NON",IF(OR(WEEKDAY(AW9)=1,WEEKDAY(AW9)=7),"WKND","NEUT"))</f>
        <v>NEUT</v>
      </c>
      <c r="AX8" s="7" t="str">
        <f t="shared" si="1"/>
        <v>NEUT</v>
      </c>
      <c r="AY8" s="7" t="str">
        <f t="shared" si="1"/>
        <v>NON</v>
      </c>
      <c r="AZ8" s="7" t="str">
        <f t="shared" si="1"/>
        <v>WKND</v>
      </c>
      <c r="BA8" s="7" t="str">
        <f t="shared" si="1"/>
        <v>WKND</v>
      </c>
      <c r="BB8" s="7" t="str">
        <f t="shared" si="1"/>
        <v>NON</v>
      </c>
      <c r="BC8" s="8"/>
      <c r="BD8" s="9"/>
      <c r="BE8" s="7"/>
      <c r="BF8" s="7"/>
      <c r="BG8" s="7"/>
      <c r="BH8" s="7"/>
      <c r="BI8" s="7"/>
      <c r="BJ8" s="7"/>
      <c r="BK8" s="7"/>
      <c r="BL8" s="9"/>
      <c r="BM8" s="8"/>
      <c r="BN8" s="7"/>
      <c r="BO8" s="7"/>
      <c r="BP8" s="7"/>
      <c r="BQ8" s="7"/>
      <c r="BR8" s="7"/>
      <c r="BS8" s="7"/>
      <c r="BT8" s="7"/>
      <c r="BU8" s="4"/>
      <c r="BV8" s="4"/>
      <c r="BY8" s="4"/>
      <c r="BZ8" s="7"/>
      <c r="CA8" s="7"/>
      <c r="CB8" s="7"/>
      <c r="CC8" s="7"/>
      <c r="CD8" s="7"/>
      <c r="CE8" s="7"/>
      <c r="CF8" s="7"/>
    </row>
    <row r="9" spans="1:95" s="10" customFormat="1" ht="128.25" customHeight="1" thickBot="1" x14ac:dyDescent="0.3">
      <c r="A9" s="458"/>
      <c r="B9" s="459" t="s">
        <v>256</v>
      </c>
      <c r="C9" s="459" t="str">
        <f>config!CG5</f>
        <v>Mcycles</v>
      </c>
      <c r="D9" s="459" t="str">
        <f>config!CG6</f>
        <v>Cars, taxis, 4WD</v>
      </c>
      <c r="E9" s="459" t="str">
        <f>config!CG7</f>
        <v>LGV</v>
      </c>
      <c r="F9" s="459" t="str">
        <f>config!CG8</f>
        <v>OGV1</v>
      </c>
      <c r="G9" s="459" t="str">
        <f>config!CG9</f>
        <v>OGV2</v>
      </c>
      <c r="H9" s="459" t="str">
        <f>config!CG10</f>
        <v>PSV</v>
      </c>
      <c r="I9" s="459"/>
      <c r="J9" s="460"/>
      <c r="K9" s="459" t="str">
        <f t="shared" ref="K9:X9" si="2">K13&amp;" - "&amp;K14&amp;" mph"</f>
        <v>0 - 10 mph</v>
      </c>
      <c r="L9" s="459" t="str">
        <f t="shared" si="2"/>
        <v>10 - 15 mph</v>
      </c>
      <c r="M9" s="459" t="str">
        <f t="shared" si="2"/>
        <v>15 - 20 mph</v>
      </c>
      <c r="N9" s="459" t="str">
        <f t="shared" si="2"/>
        <v>20 - 25 mph</v>
      </c>
      <c r="O9" s="459" t="str">
        <f t="shared" si="2"/>
        <v>25 - 30 mph</v>
      </c>
      <c r="P9" s="459" t="str">
        <f t="shared" si="2"/>
        <v>30 - 35 mph</v>
      </c>
      <c r="Q9" s="459" t="str">
        <f t="shared" si="2"/>
        <v>35 - 40 mph</v>
      </c>
      <c r="R9" s="459" t="str">
        <f t="shared" si="2"/>
        <v>40 - 45 mph</v>
      </c>
      <c r="S9" s="459" t="str">
        <f t="shared" si="2"/>
        <v>45 - 50 mph</v>
      </c>
      <c r="T9" s="459" t="str">
        <f t="shared" si="2"/>
        <v>50 - 60 mph</v>
      </c>
      <c r="U9" s="459" t="str">
        <f t="shared" si="2"/>
        <v>60 - 70 mph</v>
      </c>
      <c r="V9" s="459" t="str">
        <f t="shared" si="2"/>
        <v>70 - 80 mph</v>
      </c>
      <c r="W9" s="459" t="str">
        <f t="shared" si="2"/>
        <v>80 - 90 mph</v>
      </c>
      <c r="X9" s="459" t="str">
        <f t="shared" si="2"/>
        <v>90 - 100 mph</v>
      </c>
      <c r="Y9" s="461" t="str">
        <f>Y12&amp;" SPD"</f>
        <v>AVG SPD</v>
      </c>
      <c r="Z9" s="461" t="s">
        <v>9</v>
      </c>
      <c r="AA9" s="459" t="str">
        <f>"&gt; "&amp;AA13&amp;"mph"</f>
        <v>&gt; 60mph</v>
      </c>
      <c r="AB9" s="459" t="str">
        <f>"% &gt; "&amp;AB13&amp;"mph"</f>
        <v>% &gt; 60mph</v>
      </c>
      <c r="AC9" s="459"/>
      <c r="AD9" s="461"/>
      <c r="AE9" s="459"/>
      <c r="AF9" s="461"/>
      <c r="AL9" s="289"/>
      <c r="AN9" s="11"/>
      <c r="AO9" s="12" t="str">
        <f>SUMMARY!D152</f>
        <v>MOTOR CYCLES</v>
      </c>
      <c r="AP9" s="12" t="str">
        <f>SUMMARY!E152</f>
        <v>CARS / LGV</v>
      </c>
      <c r="AQ9" s="12" t="str">
        <f>SUMMARY!F152</f>
        <v>OGV1</v>
      </c>
      <c r="AR9" s="12" t="str">
        <f>SUMMARY!G152</f>
        <v>OGV2</v>
      </c>
      <c r="AS9" s="12" t="str">
        <f>SUMMARY!H152</f>
        <v>PSV</v>
      </c>
      <c r="AU9" s="13"/>
      <c r="AV9" s="12">
        <f>config!D6</f>
        <v>44775</v>
      </c>
      <c r="AW9" s="12">
        <f t="shared" ref="AW9:BB9" si="3">AV9+1</f>
        <v>44776</v>
      </c>
      <c r="AX9" s="12">
        <f t="shared" si="3"/>
        <v>44777</v>
      </c>
      <c r="AY9" s="12">
        <f t="shared" si="3"/>
        <v>44778</v>
      </c>
      <c r="AZ9" s="12">
        <f t="shared" si="3"/>
        <v>44779</v>
      </c>
      <c r="BA9" s="12">
        <f t="shared" si="3"/>
        <v>44780</v>
      </c>
      <c r="BB9" s="12">
        <f t="shared" si="3"/>
        <v>44781</v>
      </c>
      <c r="BC9" s="14"/>
      <c r="BD9" s="15"/>
      <c r="BE9" s="12">
        <f t="shared" ref="BE9:BK9" si="4">AV9</f>
        <v>44775</v>
      </c>
      <c r="BF9" s="12">
        <f t="shared" si="4"/>
        <v>44776</v>
      </c>
      <c r="BG9" s="12">
        <f t="shared" si="4"/>
        <v>44777</v>
      </c>
      <c r="BH9" s="12">
        <f t="shared" si="4"/>
        <v>44778</v>
      </c>
      <c r="BI9" s="12">
        <f t="shared" si="4"/>
        <v>44779</v>
      </c>
      <c r="BJ9" s="12">
        <f t="shared" si="4"/>
        <v>44780</v>
      </c>
      <c r="BK9" s="12">
        <f t="shared" si="4"/>
        <v>44781</v>
      </c>
      <c r="BL9" s="16"/>
      <c r="BM9" s="15"/>
      <c r="BN9" s="12">
        <f t="shared" ref="BN9:BT9" si="5">BE9</f>
        <v>44775</v>
      </c>
      <c r="BO9" s="12">
        <f t="shared" si="5"/>
        <v>44776</v>
      </c>
      <c r="BP9" s="12">
        <f t="shared" si="5"/>
        <v>44777</v>
      </c>
      <c r="BQ9" s="12">
        <f t="shared" si="5"/>
        <v>44778</v>
      </c>
      <c r="BR9" s="12">
        <f t="shared" si="5"/>
        <v>44779</v>
      </c>
      <c r="BS9" s="12">
        <f t="shared" si="5"/>
        <v>44780</v>
      </c>
      <c r="BT9" s="12">
        <f t="shared" si="5"/>
        <v>44781</v>
      </c>
      <c r="BW9" s="143"/>
      <c r="BX9" s="143"/>
      <c r="BZ9" s="12">
        <f t="shared" ref="BZ9:CF9" si="6">AV9</f>
        <v>44775</v>
      </c>
      <c r="CA9" s="12">
        <f t="shared" si="6"/>
        <v>44776</v>
      </c>
      <c r="CB9" s="12">
        <f t="shared" si="6"/>
        <v>44777</v>
      </c>
      <c r="CC9" s="12">
        <f t="shared" si="6"/>
        <v>44778</v>
      </c>
      <c r="CD9" s="12">
        <f t="shared" si="6"/>
        <v>44779</v>
      </c>
      <c r="CE9" s="12">
        <f t="shared" si="6"/>
        <v>44780</v>
      </c>
      <c r="CF9" s="12">
        <f t="shared" si="6"/>
        <v>44781</v>
      </c>
    </row>
    <row r="10" spans="1:95" ht="15.75" customHeight="1" thickBot="1" x14ac:dyDescent="0.3">
      <c r="A10" s="462">
        <f>config!D6</f>
        <v>44775</v>
      </c>
      <c r="AL10" s="290" t="s">
        <v>165</v>
      </c>
      <c r="AN10" s="17"/>
      <c r="AO10" s="628" t="s">
        <v>163</v>
      </c>
      <c r="AP10" s="628"/>
      <c r="AQ10" s="628"/>
      <c r="AR10" s="628"/>
      <c r="AS10" s="628"/>
      <c r="AT10" s="282"/>
      <c r="AU10" s="283"/>
      <c r="AV10" s="623" t="s">
        <v>155</v>
      </c>
      <c r="AW10" s="623"/>
      <c r="AX10" s="623"/>
      <c r="AY10" s="623"/>
      <c r="AZ10" s="623"/>
      <c r="BA10" s="623"/>
      <c r="BB10" s="623"/>
      <c r="BC10" s="284"/>
      <c r="BD10" s="285"/>
      <c r="BE10" s="623" t="s">
        <v>156</v>
      </c>
      <c r="BF10" s="623"/>
      <c r="BG10" s="623"/>
      <c r="BH10" s="623"/>
      <c r="BI10" s="623"/>
      <c r="BJ10" s="623"/>
      <c r="BK10" s="623"/>
      <c r="BL10" s="523"/>
      <c r="BM10" s="285"/>
      <c r="BN10" s="623" t="s">
        <v>9</v>
      </c>
      <c r="BO10" s="623"/>
      <c r="BP10" s="623"/>
      <c r="BQ10" s="623"/>
      <c r="BR10" s="623"/>
      <c r="BS10" s="623"/>
      <c r="BT10" s="623"/>
      <c r="BU10" s="282"/>
      <c r="BV10" s="286" t="s">
        <v>8</v>
      </c>
      <c r="BW10" s="327">
        <v>0.85</v>
      </c>
      <c r="BX10" s="286" t="s">
        <v>154</v>
      </c>
      <c r="BY10" s="282"/>
      <c r="BZ10" s="623" t="s">
        <v>168</v>
      </c>
      <c r="CA10" s="623"/>
      <c r="CB10" s="623"/>
      <c r="CC10" s="623"/>
      <c r="CD10" s="623"/>
      <c r="CE10" s="623"/>
      <c r="CF10" s="623"/>
      <c r="CG10" s="282"/>
      <c r="CH10" s="282"/>
      <c r="CI10" s="623" t="s">
        <v>212</v>
      </c>
      <c r="CJ10" s="623"/>
      <c r="CK10" s="623"/>
      <c r="CL10" s="623"/>
      <c r="CM10" s="623"/>
      <c r="CN10" s="623"/>
      <c r="CO10" s="623"/>
      <c r="CP10" s="282"/>
      <c r="CQ10" s="282"/>
    </row>
    <row r="11" spans="1:95" ht="15.75" thickBot="1" x14ac:dyDescent="0.3">
      <c r="A11" s="463"/>
      <c r="AL11" s="291">
        <f t="shared" ref="AL11:AL42" si="7">SUM(F15,F122,F229,F336,F443,F550,F657)</f>
        <v>0</v>
      </c>
      <c r="AN11" s="18">
        <v>0</v>
      </c>
      <c r="AO11" s="19">
        <f>SUM(C15,C122,C229,C336,C443,C550,C657)/config!$AC$13</f>
        <v>0</v>
      </c>
      <c r="AP11" s="20">
        <f>SUM(D15:E15,D122:E122,D229:E229,D336:E336,D443:E443,D550:E550,D657:E657)/config!$AC$13</f>
        <v>0</v>
      </c>
      <c r="AQ11" s="20">
        <f>SUM(F15,F122,F229,F336,F443,F550,F657)/config!$AC$13</f>
        <v>0</v>
      </c>
      <c r="AR11" s="20">
        <f>SUM(G15,G122,G229,G336,G443,G550,G657)/config!$AC$13</f>
        <v>0</v>
      </c>
      <c r="AS11" s="21">
        <f>SUM(H15:H15,H122:H122,H229:H229,H336:H336,H443:H443,H550:H550,H657:H657)/config!$AC$13</f>
        <v>0</v>
      </c>
      <c r="AU11" s="18">
        <v>0</v>
      </c>
      <c r="AV11" s="22">
        <f t="shared" ref="AV11:AV42" si="8">B15</f>
        <v>0</v>
      </c>
      <c r="AW11" s="23">
        <f t="shared" ref="AW11:AW42" si="9">B122</f>
        <v>0</v>
      </c>
      <c r="AX11" s="23">
        <f t="shared" ref="AX11:AX42" si="10">B229</f>
        <v>0</v>
      </c>
      <c r="AY11" s="23">
        <f t="shared" ref="AY11:AY42" si="11">B336</f>
        <v>0</v>
      </c>
      <c r="AZ11" s="23">
        <f t="shared" ref="AZ11:AZ42" si="12">B443</f>
        <v>0</v>
      </c>
      <c r="BA11" s="23">
        <f t="shared" ref="BA11:BA42" si="13">B550</f>
        <v>0</v>
      </c>
      <c r="BB11" s="24">
        <f t="shared" ref="BB11:BB42" si="14">B657</f>
        <v>0</v>
      </c>
      <c r="BC11" s="8"/>
      <c r="BD11" s="18">
        <f t="shared" ref="BD11:BD42" si="15">AU11</f>
        <v>0</v>
      </c>
      <c r="BE11" s="19" t="str">
        <f t="shared" ref="BE11:BE42" si="16">Y15</f>
        <v>-</v>
      </c>
      <c r="BF11" s="20" t="str">
        <f t="shared" ref="BF11:BF42" si="17">Y122</f>
        <v>-</v>
      </c>
      <c r="BG11" s="20" t="str">
        <f t="shared" ref="BG11:BG42" si="18">Y229</f>
        <v>-</v>
      </c>
      <c r="BH11" s="20" t="str">
        <f t="shared" ref="BH11:BH42" si="19">Y336</f>
        <v>-</v>
      </c>
      <c r="BI11" s="20" t="str">
        <f t="shared" ref="BI11:BI42" si="20">Y443</f>
        <v>-</v>
      </c>
      <c r="BJ11" s="20" t="str">
        <f t="shared" ref="BJ11:BJ42" si="21">Y550</f>
        <v>-</v>
      </c>
      <c r="BK11" s="21" t="str">
        <f t="shared" ref="BK11:BK42" si="22">Y657</f>
        <v>-</v>
      </c>
      <c r="BL11" s="8"/>
      <c r="BM11" s="18">
        <f t="shared" ref="BM11:BM42" si="23">BD11</f>
        <v>0</v>
      </c>
      <c r="BN11" s="19" t="str">
        <f t="shared" ref="BN11:BN42" si="24">Z15</f>
        <v>-</v>
      </c>
      <c r="BO11" s="20" t="str">
        <f t="shared" ref="BO11:BO42" si="25">Z122</f>
        <v>-</v>
      </c>
      <c r="BP11" s="20" t="str">
        <f t="shared" ref="BP11:BP42" si="26">Z229</f>
        <v>-</v>
      </c>
      <c r="BQ11" s="20" t="str">
        <f t="shared" ref="BQ11:BQ42" si="27">Z336</f>
        <v>-</v>
      </c>
      <c r="BR11" s="20" t="str">
        <f t="shared" ref="BR11:BR42" si="28">Z443</f>
        <v>-</v>
      </c>
      <c r="BS11" s="20" t="str">
        <f t="shared" ref="BS11:BS42" si="29">Z550</f>
        <v>-</v>
      </c>
      <c r="BT11" s="21" t="str">
        <f t="shared" ref="BT11:BT42" si="30">Z657</f>
        <v>-</v>
      </c>
      <c r="BV11" s="25" t="e">
        <f>IF(SUM(BE11:BK11)&gt;0,AVERAGE(BE11:BK11),NA())</f>
        <v>#N/A</v>
      </c>
      <c r="BW11" s="304" t="e">
        <f>IF(SUM(BN11:BT11)&gt;0,AVERAGE(BN11:BT11),NA())</f>
        <v>#N/A</v>
      </c>
      <c r="BX11" s="306">
        <f>--config!$D$8</f>
        <v>60</v>
      </c>
      <c r="BZ11" s="19">
        <f t="shared" ref="BZ11:BZ42" si="31">AA15</f>
        <v>0</v>
      </c>
      <c r="CA11" s="20">
        <f t="shared" ref="CA11:CA42" si="32">AA122</f>
        <v>0</v>
      </c>
      <c r="CB11" s="20">
        <f t="shared" ref="CB11:CB42" si="33">AA229</f>
        <v>0</v>
      </c>
      <c r="CC11" s="20">
        <f t="shared" ref="CC11:CC42" si="34">AA336</f>
        <v>0</v>
      </c>
      <c r="CD11" s="20">
        <f t="shared" ref="CD11:CD42" si="35">AA443</f>
        <v>0</v>
      </c>
      <c r="CE11" s="20">
        <f t="shared" ref="CE11:CE42" si="36">AA550</f>
        <v>0</v>
      </c>
      <c r="CF11" s="21">
        <f t="shared" ref="CF11:CF42" si="37">AA657</f>
        <v>0</v>
      </c>
      <c r="CI11" s="19" t="str">
        <f>IFERROR(AV11*BE11,"")</f>
        <v/>
      </c>
      <c r="CJ11" s="20" t="str">
        <f t="shared" ref="CJ11:CO26" si="38">IFERROR(AW11*BF11,"")</f>
        <v/>
      </c>
      <c r="CK11" s="20" t="str">
        <f t="shared" si="38"/>
        <v/>
      </c>
      <c r="CL11" s="20" t="str">
        <f t="shared" si="38"/>
        <v/>
      </c>
      <c r="CM11" s="20" t="str">
        <f t="shared" si="38"/>
        <v/>
      </c>
      <c r="CN11" s="20" t="str">
        <f t="shared" si="38"/>
        <v/>
      </c>
      <c r="CO11" s="21" t="str">
        <f t="shared" si="38"/>
        <v/>
      </c>
    </row>
    <row r="12" spans="1:95" ht="15" x14ac:dyDescent="0.25">
      <c r="A12" s="464" t="s">
        <v>224</v>
      </c>
      <c r="B12" s="465" t="s">
        <v>0</v>
      </c>
      <c r="C12" s="465" t="s">
        <v>231</v>
      </c>
      <c r="D12" s="465" t="s">
        <v>231</v>
      </c>
      <c r="E12" s="465" t="s">
        <v>231</v>
      </c>
      <c r="F12" s="465" t="s">
        <v>231</v>
      </c>
      <c r="G12" s="465" t="s">
        <v>231</v>
      </c>
      <c r="H12" s="465" t="s">
        <v>231</v>
      </c>
      <c r="I12" s="465"/>
      <c r="J12" s="466" t="s">
        <v>7</v>
      </c>
      <c r="K12" s="465" t="s">
        <v>242</v>
      </c>
      <c r="L12" s="465" t="s">
        <v>243</v>
      </c>
      <c r="M12" s="465" t="s">
        <v>244</v>
      </c>
      <c r="N12" s="465" t="s">
        <v>245</v>
      </c>
      <c r="O12" s="465" t="s">
        <v>246</v>
      </c>
      <c r="P12" s="465" t="s">
        <v>247</v>
      </c>
      <c r="Q12" s="465" t="s">
        <v>248</v>
      </c>
      <c r="R12" s="465" t="s">
        <v>249</v>
      </c>
      <c r="S12" s="465" t="s">
        <v>250</v>
      </c>
      <c r="T12" s="465" t="s">
        <v>251</v>
      </c>
      <c r="U12" s="465" t="s">
        <v>252</v>
      </c>
      <c r="V12" s="465" t="s">
        <v>253</v>
      </c>
      <c r="W12" s="465" t="s">
        <v>254</v>
      </c>
      <c r="X12" s="465" t="s">
        <v>255</v>
      </c>
      <c r="Y12" s="467" t="s">
        <v>232</v>
      </c>
      <c r="Z12" s="467" t="s">
        <v>9</v>
      </c>
      <c r="AA12" s="465" t="s">
        <v>154</v>
      </c>
      <c r="AB12" s="467" t="s">
        <v>233</v>
      </c>
      <c r="AC12" s="468" t="s">
        <v>234</v>
      </c>
      <c r="AD12" s="469" t="s">
        <v>235</v>
      </c>
      <c r="AE12" s="468" t="s">
        <v>236</v>
      </c>
      <c r="AF12" s="470" t="s">
        <v>237</v>
      </c>
      <c r="AL12" s="292">
        <f t="shared" si="7"/>
        <v>0</v>
      </c>
      <c r="AN12" s="18">
        <f t="shared" ref="AN12:AN75" si="39">AN11+TIME(0,15,0)</f>
        <v>1.0416666666666666E-2</v>
      </c>
      <c r="AO12" s="26">
        <f>SUM(C16,C123,C230,C337,C444,C551,C658)/config!$AC$13</f>
        <v>0</v>
      </c>
      <c r="AP12" s="27">
        <f>SUM(D16:E16,D123:E123,D230:E230,D337:E337,D444:E444,D551:E551,D658:E658)/config!$AC$13</f>
        <v>0</v>
      </c>
      <c r="AQ12" s="27">
        <f>SUM(F16,F123,F230,F337,F444,F551,F658)/config!$AC$13</f>
        <v>0</v>
      </c>
      <c r="AR12" s="27">
        <f>SUM(G16,G123,G230,G337,G444,G551,G658)/config!$AC$13</f>
        <v>0</v>
      </c>
      <c r="AS12" s="28">
        <f>SUM(H16:H16,H123:H123,H230:H230,H337:H337,H444:H444,H551:H551,H658:H658)/config!$AC$13</f>
        <v>0</v>
      </c>
      <c r="AU12" s="18">
        <f t="shared" ref="AU12:AU75" si="40">AU11+TIME(0,15,0)</f>
        <v>1.0416666666666666E-2</v>
      </c>
      <c r="AV12" s="29">
        <f t="shared" si="8"/>
        <v>0</v>
      </c>
      <c r="AW12" s="30">
        <f t="shared" si="9"/>
        <v>0</v>
      </c>
      <c r="AX12" s="30">
        <f t="shared" si="10"/>
        <v>0</v>
      </c>
      <c r="AY12" s="30">
        <f t="shared" si="11"/>
        <v>0</v>
      </c>
      <c r="AZ12" s="30">
        <f t="shared" si="12"/>
        <v>0</v>
      </c>
      <c r="BA12" s="30">
        <f t="shared" si="13"/>
        <v>0</v>
      </c>
      <c r="BB12" s="31">
        <f t="shared" si="14"/>
        <v>0</v>
      </c>
      <c r="BC12" s="8"/>
      <c r="BD12" s="18">
        <f t="shared" si="15"/>
        <v>1.0416666666666666E-2</v>
      </c>
      <c r="BE12" s="26" t="str">
        <f t="shared" si="16"/>
        <v>-</v>
      </c>
      <c r="BF12" s="27" t="str">
        <f t="shared" si="17"/>
        <v>-</v>
      </c>
      <c r="BG12" s="27" t="str">
        <f t="shared" si="18"/>
        <v>-</v>
      </c>
      <c r="BH12" s="27" t="str">
        <f t="shared" si="19"/>
        <v>-</v>
      </c>
      <c r="BI12" s="27" t="str">
        <f t="shared" si="20"/>
        <v>-</v>
      </c>
      <c r="BJ12" s="27" t="str">
        <f t="shared" si="21"/>
        <v>-</v>
      </c>
      <c r="BK12" s="28" t="str">
        <f t="shared" si="22"/>
        <v>-</v>
      </c>
      <c r="BL12" s="8"/>
      <c r="BM12" s="18">
        <f t="shared" si="23"/>
        <v>1.0416666666666666E-2</v>
      </c>
      <c r="BN12" s="26" t="str">
        <f t="shared" si="24"/>
        <v>-</v>
      </c>
      <c r="BO12" s="27" t="str">
        <f t="shared" si="25"/>
        <v>-</v>
      </c>
      <c r="BP12" s="27" t="str">
        <f t="shared" si="26"/>
        <v>-</v>
      </c>
      <c r="BQ12" s="27" t="str">
        <f t="shared" si="27"/>
        <v>-</v>
      </c>
      <c r="BR12" s="27" t="str">
        <f t="shared" si="28"/>
        <v>-</v>
      </c>
      <c r="BS12" s="27" t="str">
        <f t="shared" si="29"/>
        <v>-</v>
      </c>
      <c r="BT12" s="28" t="str">
        <f t="shared" si="30"/>
        <v>-</v>
      </c>
      <c r="BV12" s="25" t="e">
        <f t="shared" ref="BV12:BV75" si="41">IF(SUM(BE12:BK12)&gt;0,AVERAGE(BE12:BK12),NA())</f>
        <v>#N/A</v>
      </c>
      <c r="BW12" s="304" t="e">
        <f t="shared" ref="BW12:BW75" si="42">IF(SUM(BN12:BT12)&gt;0,AVERAGE(BN12:BT12),NA())</f>
        <v>#N/A</v>
      </c>
      <c r="BX12" s="306">
        <f>BX11</f>
        <v>60</v>
      </c>
      <c r="BZ12" s="26">
        <f t="shared" si="31"/>
        <v>0</v>
      </c>
      <c r="CA12" s="27">
        <f t="shared" si="32"/>
        <v>0</v>
      </c>
      <c r="CB12" s="27">
        <f t="shared" si="33"/>
        <v>0</v>
      </c>
      <c r="CC12" s="27">
        <f t="shared" si="34"/>
        <v>0</v>
      </c>
      <c r="CD12" s="27">
        <f t="shared" si="35"/>
        <v>0</v>
      </c>
      <c r="CE12" s="27">
        <f t="shared" si="36"/>
        <v>0</v>
      </c>
      <c r="CF12" s="28">
        <f t="shared" si="37"/>
        <v>0</v>
      </c>
      <c r="CI12" s="26" t="str">
        <f t="shared" ref="CI12:CI75" si="43">IFERROR(AV12*BE12,"")</f>
        <v/>
      </c>
      <c r="CJ12" s="27" t="str">
        <f t="shared" si="38"/>
        <v/>
      </c>
      <c r="CK12" s="27" t="str">
        <f t="shared" si="38"/>
        <v/>
      </c>
      <c r="CL12" s="27" t="str">
        <f t="shared" si="38"/>
        <v/>
      </c>
      <c r="CM12" s="27" t="str">
        <f t="shared" si="38"/>
        <v/>
      </c>
      <c r="CN12" s="27" t="str">
        <f t="shared" si="38"/>
        <v/>
      </c>
      <c r="CO12" s="28" t="str">
        <f t="shared" si="38"/>
        <v/>
      </c>
    </row>
    <row r="13" spans="1:95" ht="15" x14ac:dyDescent="0.25">
      <c r="A13" s="463" t="s">
        <v>20</v>
      </c>
      <c r="B13" s="471" t="s">
        <v>20</v>
      </c>
      <c r="C13" s="471" t="s">
        <v>21</v>
      </c>
      <c r="D13" s="471" t="s">
        <v>22</v>
      </c>
      <c r="E13" s="471" t="s">
        <v>23</v>
      </c>
      <c r="F13" s="471" t="s">
        <v>24</v>
      </c>
      <c r="G13" s="471" t="s">
        <v>25</v>
      </c>
      <c r="H13" s="471" t="s">
        <v>26</v>
      </c>
      <c r="I13" s="471" t="s">
        <v>20</v>
      </c>
      <c r="J13" s="463" t="s">
        <v>20</v>
      </c>
      <c r="K13" s="471" t="str">
        <f>K120</f>
        <v>0</v>
      </c>
      <c r="L13" s="471" t="str">
        <f t="shared" ref="L13:X14" si="44">L120</f>
        <v>10</v>
      </c>
      <c r="M13" s="471" t="str">
        <f t="shared" si="44"/>
        <v>15</v>
      </c>
      <c r="N13" s="471" t="str">
        <f t="shared" si="44"/>
        <v>20</v>
      </c>
      <c r="O13" s="471" t="str">
        <f t="shared" si="44"/>
        <v>25</v>
      </c>
      <c r="P13" s="471" t="str">
        <f t="shared" si="44"/>
        <v>30</v>
      </c>
      <c r="Q13" s="471" t="str">
        <f t="shared" si="44"/>
        <v>35</v>
      </c>
      <c r="R13" s="471" t="str">
        <f t="shared" si="44"/>
        <v>40</v>
      </c>
      <c r="S13" s="471" t="str">
        <f t="shared" si="44"/>
        <v>45</v>
      </c>
      <c r="T13" s="471" t="str">
        <f t="shared" si="44"/>
        <v>50</v>
      </c>
      <c r="U13" s="471" t="str">
        <f t="shared" si="44"/>
        <v>60</v>
      </c>
      <c r="V13" s="471" t="str">
        <f t="shared" si="44"/>
        <v>70</v>
      </c>
      <c r="W13" s="471" t="str">
        <f t="shared" si="44"/>
        <v>80</v>
      </c>
      <c r="X13" s="471" t="str">
        <f t="shared" si="44"/>
        <v>90</v>
      </c>
      <c r="Y13" s="472" t="s">
        <v>20</v>
      </c>
      <c r="Z13" s="472"/>
      <c r="AA13" s="471" t="str">
        <f t="shared" ref="AA13:AF13" si="45">AA120</f>
        <v>60</v>
      </c>
      <c r="AB13" s="471" t="str">
        <f t="shared" si="45"/>
        <v>60</v>
      </c>
      <c r="AC13" s="473" t="str">
        <f t="shared" si="45"/>
        <v>68</v>
      </c>
      <c r="AD13" s="473" t="str">
        <f t="shared" si="45"/>
        <v>68</v>
      </c>
      <c r="AE13" s="473" t="str">
        <f t="shared" si="45"/>
        <v>75</v>
      </c>
      <c r="AF13" s="474" t="str">
        <f t="shared" si="45"/>
        <v>75</v>
      </c>
      <c r="AL13" s="292">
        <f t="shared" si="7"/>
        <v>0</v>
      </c>
      <c r="AN13" s="18">
        <f t="shared" si="39"/>
        <v>2.0833333333333332E-2</v>
      </c>
      <c r="AO13" s="26">
        <f>SUM(C17,C124,C231,C338,C445,C552,C659)/config!$AC$13</f>
        <v>0</v>
      </c>
      <c r="AP13" s="27">
        <f>SUM(D17:E17,D124:E124,D231:E231,D338:E338,D445:E445,D552:E552,D659:E659)/config!$AC$13</f>
        <v>0</v>
      </c>
      <c r="AQ13" s="27">
        <f>SUM(F17,F124,F231,F338,F445,F552,F659)/config!$AC$13</f>
        <v>0</v>
      </c>
      <c r="AR13" s="27">
        <f>SUM(G17,G124,G231,G338,G445,G552,G659)/config!$AC$13</f>
        <v>0</v>
      </c>
      <c r="AS13" s="28">
        <f>SUM(H17:H17,H124:H124,H231:H231,H338:H338,H445:H445,H552:H552,H659:H659)/config!$AC$13</f>
        <v>0</v>
      </c>
      <c r="AU13" s="18">
        <f t="shared" si="40"/>
        <v>2.0833333333333332E-2</v>
      </c>
      <c r="AV13" s="29">
        <f t="shared" si="8"/>
        <v>0</v>
      </c>
      <c r="AW13" s="30">
        <f t="shared" si="9"/>
        <v>0</v>
      </c>
      <c r="AX13" s="30">
        <f t="shared" si="10"/>
        <v>0</v>
      </c>
      <c r="AY13" s="30">
        <f t="shared" si="11"/>
        <v>0</v>
      </c>
      <c r="AZ13" s="30">
        <f t="shared" si="12"/>
        <v>0</v>
      </c>
      <c r="BA13" s="30">
        <f t="shared" si="13"/>
        <v>0</v>
      </c>
      <c r="BB13" s="31">
        <f t="shared" si="14"/>
        <v>0</v>
      </c>
      <c r="BC13" s="8"/>
      <c r="BD13" s="18">
        <f t="shared" si="15"/>
        <v>2.0833333333333332E-2</v>
      </c>
      <c r="BE13" s="26" t="str">
        <f t="shared" si="16"/>
        <v>-</v>
      </c>
      <c r="BF13" s="27" t="str">
        <f t="shared" si="17"/>
        <v>-</v>
      </c>
      <c r="BG13" s="27" t="str">
        <f t="shared" si="18"/>
        <v>-</v>
      </c>
      <c r="BH13" s="27" t="str">
        <f t="shared" si="19"/>
        <v>-</v>
      </c>
      <c r="BI13" s="27" t="str">
        <f t="shared" si="20"/>
        <v>-</v>
      </c>
      <c r="BJ13" s="27" t="str">
        <f t="shared" si="21"/>
        <v>-</v>
      </c>
      <c r="BK13" s="28" t="str">
        <f t="shared" si="22"/>
        <v>-</v>
      </c>
      <c r="BL13" s="8"/>
      <c r="BM13" s="18">
        <f t="shared" si="23"/>
        <v>2.0833333333333332E-2</v>
      </c>
      <c r="BN13" s="26" t="str">
        <f t="shared" si="24"/>
        <v>-</v>
      </c>
      <c r="BO13" s="27" t="str">
        <f t="shared" si="25"/>
        <v>-</v>
      </c>
      <c r="BP13" s="27" t="str">
        <f t="shared" si="26"/>
        <v>-</v>
      </c>
      <c r="BQ13" s="27" t="str">
        <f t="shared" si="27"/>
        <v>-</v>
      </c>
      <c r="BR13" s="27" t="str">
        <f t="shared" si="28"/>
        <v>-</v>
      </c>
      <c r="BS13" s="27" t="str">
        <f t="shared" si="29"/>
        <v>-</v>
      </c>
      <c r="BT13" s="28" t="str">
        <f t="shared" si="30"/>
        <v>-</v>
      </c>
      <c r="BV13" s="25" t="e">
        <f t="shared" si="41"/>
        <v>#N/A</v>
      </c>
      <c r="BW13" s="304" t="e">
        <f t="shared" si="42"/>
        <v>#N/A</v>
      </c>
      <c r="BX13" s="306">
        <f t="shared" ref="BX13:BX76" si="46">BX12</f>
        <v>60</v>
      </c>
      <c r="BZ13" s="26">
        <f t="shared" si="31"/>
        <v>0</v>
      </c>
      <c r="CA13" s="27">
        <f t="shared" si="32"/>
        <v>0</v>
      </c>
      <c r="CB13" s="27">
        <f t="shared" si="33"/>
        <v>0</v>
      </c>
      <c r="CC13" s="27">
        <f t="shared" si="34"/>
        <v>0</v>
      </c>
      <c r="CD13" s="27">
        <f t="shared" si="35"/>
        <v>0</v>
      </c>
      <c r="CE13" s="27">
        <f t="shared" si="36"/>
        <v>0</v>
      </c>
      <c r="CF13" s="28">
        <f t="shared" si="37"/>
        <v>0</v>
      </c>
      <c r="CI13" s="26" t="str">
        <f t="shared" si="43"/>
        <v/>
      </c>
      <c r="CJ13" s="27" t="str">
        <f t="shared" si="38"/>
        <v/>
      </c>
      <c r="CK13" s="27" t="str">
        <f t="shared" si="38"/>
        <v/>
      </c>
      <c r="CL13" s="27" t="str">
        <f t="shared" si="38"/>
        <v/>
      </c>
      <c r="CM13" s="27" t="str">
        <f t="shared" si="38"/>
        <v/>
      </c>
      <c r="CN13" s="27" t="str">
        <f t="shared" si="38"/>
        <v/>
      </c>
      <c r="CO13" s="28" t="str">
        <f t="shared" si="38"/>
        <v/>
      </c>
    </row>
    <row r="14" spans="1:95" ht="15.75" thickBot="1" x14ac:dyDescent="0.3">
      <c r="A14" s="463" t="s">
        <v>20</v>
      </c>
      <c r="B14" s="471" t="s">
        <v>20</v>
      </c>
      <c r="C14" s="475" t="s">
        <v>20</v>
      </c>
      <c r="D14" s="475" t="s">
        <v>20</v>
      </c>
      <c r="E14" s="475" t="s">
        <v>20</v>
      </c>
      <c r="F14" s="475" t="s">
        <v>20</v>
      </c>
      <c r="G14" s="475" t="s">
        <v>20</v>
      </c>
      <c r="H14" s="475" t="s">
        <v>20</v>
      </c>
      <c r="I14" s="475" t="s">
        <v>20</v>
      </c>
      <c r="J14" s="476" t="s">
        <v>20</v>
      </c>
      <c r="K14" s="471" t="str">
        <f>K121</f>
        <v>10</v>
      </c>
      <c r="L14" s="471" t="str">
        <f t="shared" si="44"/>
        <v>15</v>
      </c>
      <c r="M14" s="471" t="str">
        <f t="shared" si="44"/>
        <v>20</v>
      </c>
      <c r="N14" s="471" t="str">
        <f t="shared" si="44"/>
        <v>25</v>
      </c>
      <c r="O14" s="471" t="str">
        <f t="shared" si="44"/>
        <v>30</v>
      </c>
      <c r="P14" s="471" t="str">
        <f t="shared" si="44"/>
        <v>35</v>
      </c>
      <c r="Q14" s="471" t="str">
        <f t="shared" si="44"/>
        <v>40</v>
      </c>
      <c r="R14" s="471" t="str">
        <f t="shared" si="44"/>
        <v>45</v>
      </c>
      <c r="S14" s="471" t="str">
        <f t="shared" si="44"/>
        <v>50</v>
      </c>
      <c r="T14" s="471" t="str">
        <f t="shared" si="44"/>
        <v>60</v>
      </c>
      <c r="U14" s="471" t="str">
        <f t="shared" si="44"/>
        <v>70</v>
      </c>
      <c r="V14" s="471" t="str">
        <f t="shared" si="44"/>
        <v>80</v>
      </c>
      <c r="W14" s="471" t="str">
        <f t="shared" si="44"/>
        <v>90</v>
      </c>
      <c r="X14" s="471" t="str">
        <f t="shared" si="44"/>
        <v>100</v>
      </c>
      <c r="Y14" s="472" t="s">
        <v>20</v>
      </c>
      <c r="Z14" s="472" t="s">
        <v>20</v>
      </c>
      <c r="AA14" s="471" t="s">
        <v>20</v>
      </c>
      <c r="AB14" s="472" t="s">
        <v>20</v>
      </c>
      <c r="AC14" s="473" t="s">
        <v>27</v>
      </c>
      <c r="AD14" s="477" t="s">
        <v>27</v>
      </c>
      <c r="AE14" s="473" t="s">
        <v>28</v>
      </c>
      <c r="AF14" s="478" t="s">
        <v>28</v>
      </c>
      <c r="AL14" s="292">
        <f t="shared" si="7"/>
        <v>0</v>
      </c>
      <c r="AN14" s="18">
        <f t="shared" si="39"/>
        <v>3.125E-2</v>
      </c>
      <c r="AO14" s="26">
        <f>SUM(C18,C125,C232,C339,C446,C553,C660)/config!$AC$13</f>
        <v>0</v>
      </c>
      <c r="AP14" s="27">
        <f>SUM(D18:E18,D125:E125,D232:E232,D339:E339,D446:E446,D553:E553,D660:E660)/config!$AC$13</f>
        <v>0</v>
      </c>
      <c r="AQ14" s="27">
        <f>SUM(F18,F125,F232,F339,F446,F553,F660)/config!$AC$13</f>
        <v>0</v>
      </c>
      <c r="AR14" s="27">
        <f>SUM(G18,G125,G232,G339,G446,G553,G660)/config!$AC$13</f>
        <v>0</v>
      </c>
      <c r="AS14" s="28">
        <f>SUM(H18:H18,H125:H125,H232:H232,H339:H339,H446:H446,H553:H553,H660:H660)/config!$AC$13</f>
        <v>0</v>
      </c>
      <c r="AU14" s="18">
        <f t="shared" si="40"/>
        <v>3.125E-2</v>
      </c>
      <c r="AV14" s="29">
        <f t="shared" si="8"/>
        <v>0</v>
      </c>
      <c r="AW14" s="30">
        <f t="shared" si="9"/>
        <v>0</v>
      </c>
      <c r="AX14" s="30">
        <f t="shared" si="10"/>
        <v>0</v>
      </c>
      <c r="AY14" s="30">
        <f t="shared" si="11"/>
        <v>0</v>
      </c>
      <c r="AZ14" s="30">
        <f t="shared" si="12"/>
        <v>0</v>
      </c>
      <c r="BA14" s="30">
        <f t="shared" si="13"/>
        <v>0</v>
      </c>
      <c r="BB14" s="31">
        <f t="shared" si="14"/>
        <v>0</v>
      </c>
      <c r="BC14" s="8"/>
      <c r="BD14" s="18">
        <f t="shared" si="15"/>
        <v>3.125E-2</v>
      </c>
      <c r="BE14" s="26" t="str">
        <f t="shared" si="16"/>
        <v>-</v>
      </c>
      <c r="BF14" s="27" t="str">
        <f t="shared" si="17"/>
        <v>-</v>
      </c>
      <c r="BG14" s="27" t="str">
        <f t="shared" si="18"/>
        <v>-</v>
      </c>
      <c r="BH14" s="27" t="str">
        <f t="shared" si="19"/>
        <v>-</v>
      </c>
      <c r="BI14" s="27" t="str">
        <f t="shared" si="20"/>
        <v>-</v>
      </c>
      <c r="BJ14" s="27" t="str">
        <f t="shared" si="21"/>
        <v>-</v>
      </c>
      <c r="BK14" s="28" t="str">
        <f t="shared" si="22"/>
        <v>-</v>
      </c>
      <c r="BL14" s="8"/>
      <c r="BM14" s="18">
        <f t="shared" si="23"/>
        <v>3.125E-2</v>
      </c>
      <c r="BN14" s="26" t="str">
        <f t="shared" si="24"/>
        <v>-</v>
      </c>
      <c r="BO14" s="27" t="str">
        <f t="shared" si="25"/>
        <v>-</v>
      </c>
      <c r="BP14" s="27" t="str">
        <f t="shared" si="26"/>
        <v>-</v>
      </c>
      <c r="BQ14" s="27" t="str">
        <f t="shared" si="27"/>
        <v>-</v>
      </c>
      <c r="BR14" s="27" t="str">
        <f t="shared" si="28"/>
        <v>-</v>
      </c>
      <c r="BS14" s="27" t="str">
        <f t="shared" si="29"/>
        <v>-</v>
      </c>
      <c r="BT14" s="28" t="str">
        <f t="shared" si="30"/>
        <v>-</v>
      </c>
      <c r="BV14" s="25" t="e">
        <f t="shared" si="41"/>
        <v>#N/A</v>
      </c>
      <c r="BW14" s="304" t="e">
        <f t="shared" si="42"/>
        <v>#N/A</v>
      </c>
      <c r="BX14" s="306">
        <f t="shared" si="46"/>
        <v>60</v>
      </c>
      <c r="BZ14" s="26">
        <f t="shared" si="31"/>
        <v>0</v>
      </c>
      <c r="CA14" s="27">
        <f t="shared" si="32"/>
        <v>0</v>
      </c>
      <c r="CB14" s="27">
        <f t="shared" si="33"/>
        <v>0</v>
      </c>
      <c r="CC14" s="27">
        <f t="shared" si="34"/>
        <v>0</v>
      </c>
      <c r="CD14" s="27">
        <f t="shared" si="35"/>
        <v>0</v>
      </c>
      <c r="CE14" s="27">
        <f t="shared" si="36"/>
        <v>0</v>
      </c>
      <c r="CF14" s="28">
        <f t="shared" si="37"/>
        <v>0</v>
      </c>
      <c r="CI14" s="26" t="str">
        <f t="shared" si="43"/>
        <v/>
      </c>
      <c r="CJ14" s="27" t="str">
        <f t="shared" si="38"/>
        <v/>
      </c>
      <c r="CK14" s="27" t="str">
        <f t="shared" si="38"/>
        <v/>
      </c>
      <c r="CL14" s="27" t="str">
        <f t="shared" si="38"/>
        <v/>
      </c>
      <c r="CM14" s="27" t="str">
        <f t="shared" si="38"/>
        <v/>
      </c>
      <c r="CN14" s="27" t="str">
        <f t="shared" si="38"/>
        <v/>
      </c>
      <c r="CO14" s="28" t="str">
        <f t="shared" si="38"/>
        <v/>
      </c>
    </row>
    <row r="15" spans="1:95" ht="15" customHeight="1" thickBot="1" x14ac:dyDescent="0.3">
      <c r="A15" s="479" t="s">
        <v>29</v>
      </c>
      <c r="B15" s="480">
        <v>0</v>
      </c>
      <c r="C15" s="481">
        <v>0</v>
      </c>
      <c r="D15" s="482">
        <v>0</v>
      </c>
      <c r="E15" s="482">
        <v>0</v>
      </c>
      <c r="F15" s="482">
        <v>0</v>
      </c>
      <c r="G15" s="482">
        <v>0</v>
      </c>
      <c r="H15" s="482">
        <v>0</v>
      </c>
      <c r="I15" s="482" t="s">
        <v>20</v>
      </c>
      <c r="J15" s="483" t="s">
        <v>29</v>
      </c>
      <c r="K15" s="484">
        <v>0</v>
      </c>
      <c r="L15" s="485">
        <v>0</v>
      </c>
      <c r="M15" s="485">
        <v>0</v>
      </c>
      <c r="N15" s="485">
        <v>0</v>
      </c>
      <c r="O15" s="485">
        <v>0</v>
      </c>
      <c r="P15" s="485">
        <v>0</v>
      </c>
      <c r="Q15" s="485">
        <v>0</v>
      </c>
      <c r="R15" s="485">
        <v>0</v>
      </c>
      <c r="S15" s="485">
        <v>0</v>
      </c>
      <c r="T15" s="485">
        <v>0</v>
      </c>
      <c r="U15" s="485">
        <v>0</v>
      </c>
      <c r="V15" s="485">
        <v>0</v>
      </c>
      <c r="W15" s="485">
        <v>0</v>
      </c>
      <c r="X15" s="485">
        <v>0</v>
      </c>
      <c r="Y15" s="486" t="s">
        <v>418</v>
      </c>
      <c r="Z15" s="486" t="s">
        <v>418</v>
      </c>
      <c r="AA15" s="485">
        <v>0</v>
      </c>
      <c r="AB15" s="486">
        <v>0</v>
      </c>
      <c r="AC15" s="485">
        <v>0</v>
      </c>
      <c r="AD15" s="486">
        <v>0</v>
      </c>
      <c r="AE15" s="485">
        <v>0</v>
      </c>
      <c r="AF15" s="487">
        <v>0</v>
      </c>
      <c r="AL15" s="292">
        <f t="shared" si="7"/>
        <v>0</v>
      </c>
      <c r="AN15" s="18">
        <f t="shared" si="39"/>
        <v>4.1666666666666664E-2</v>
      </c>
      <c r="AO15" s="26">
        <f>SUM(C19,C126,C233,C340,C447,C554,C661)/config!$AC$13</f>
        <v>0</v>
      </c>
      <c r="AP15" s="27">
        <f>SUM(D19:E19,D126:E126,D233:E233,D340:E340,D447:E447,D554:E554,D661:E661)/config!$AC$13</f>
        <v>0</v>
      </c>
      <c r="AQ15" s="27">
        <f>SUM(F19,F126,F233,F340,F447,F554,F661)/config!$AC$13</f>
        <v>0</v>
      </c>
      <c r="AR15" s="27">
        <f>SUM(G19,G126,G233,G340,G447,G554,G661)/config!$AC$13</f>
        <v>0</v>
      </c>
      <c r="AS15" s="28">
        <f>SUM(H19:H19,H126:H126,H233:H233,H340:H340,H447:H447,H554:H554,H661:H661)/config!$AC$13</f>
        <v>0</v>
      </c>
      <c r="AU15" s="18">
        <f t="shared" si="40"/>
        <v>4.1666666666666664E-2</v>
      </c>
      <c r="AV15" s="29">
        <f t="shared" si="8"/>
        <v>0</v>
      </c>
      <c r="AW15" s="30">
        <f t="shared" si="9"/>
        <v>0</v>
      </c>
      <c r="AX15" s="30">
        <f t="shared" si="10"/>
        <v>0</v>
      </c>
      <c r="AY15" s="30">
        <f t="shared" si="11"/>
        <v>0</v>
      </c>
      <c r="AZ15" s="30">
        <f t="shared" si="12"/>
        <v>0</v>
      </c>
      <c r="BA15" s="30">
        <f t="shared" si="13"/>
        <v>0</v>
      </c>
      <c r="BB15" s="31">
        <f t="shared" si="14"/>
        <v>0</v>
      </c>
      <c r="BC15" s="8"/>
      <c r="BD15" s="18">
        <f t="shared" si="15"/>
        <v>4.1666666666666664E-2</v>
      </c>
      <c r="BE15" s="26" t="str">
        <f t="shared" si="16"/>
        <v>-</v>
      </c>
      <c r="BF15" s="27" t="str">
        <f t="shared" si="17"/>
        <v>-</v>
      </c>
      <c r="BG15" s="27" t="str">
        <f t="shared" si="18"/>
        <v>-</v>
      </c>
      <c r="BH15" s="27" t="str">
        <f t="shared" si="19"/>
        <v>-</v>
      </c>
      <c r="BI15" s="27" t="str">
        <f t="shared" si="20"/>
        <v>-</v>
      </c>
      <c r="BJ15" s="27" t="str">
        <f t="shared" si="21"/>
        <v>-</v>
      </c>
      <c r="BK15" s="28" t="str">
        <f t="shared" si="22"/>
        <v>-</v>
      </c>
      <c r="BL15" s="8"/>
      <c r="BM15" s="18">
        <f t="shared" si="23"/>
        <v>4.1666666666666664E-2</v>
      </c>
      <c r="BN15" s="26" t="str">
        <f t="shared" si="24"/>
        <v>-</v>
      </c>
      <c r="BO15" s="27" t="str">
        <f t="shared" si="25"/>
        <v>-</v>
      </c>
      <c r="BP15" s="27" t="str">
        <f t="shared" si="26"/>
        <v>-</v>
      </c>
      <c r="BQ15" s="27" t="str">
        <f t="shared" si="27"/>
        <v>-</v>
      </c>
      <c r="BR15" s="27" t="str">
        <f t="shared" si="28"/>
        <v>-</v>
      </c>
      <c r="BS15" s="27" t="str">
        <f t="shared" si="29"/>
        <v>-</v>
      </c>
      <c r="BT15" s="28" t="str">
        <f t="shared" si="30"/>
        <v>-</v>
      </c>
      <c r="BV15" s="25" t="e">
        <f t="shared" si="41"/>
        <v>#N/A</v>
      </c>
      <c r="BW15" s="304" t="e">
        <f t="shared" si="42"/>
        <v>#N/A</v>
      </c>
      <c r="BX15" s="306">
        <f t="shared" si="46"/>
        <v>60</v>
      </c>
      <c r="BZ15" s="26">
        <f t="shared" si="31"/>
        <v>0</v>
      </c>
      <c r="CA15" s="27">
        <f t="shared" si="32"/>
        <v>0</v>
      </c>
      <c r="CB15" s="27">
        <f t="shared" si="33"/>
        <v>0</v>
      </c>
      <c r="CC15" s="27">
        <f t="shared" si="34"/>
        <v>0</v>
      </c>
      <c r="CD15" s="27">
        <f t="shared" si="35"/>
        <v>0</v>
      </c>
      <c r="CE15" s="27">
        <f t="shared" si="36"/>
        <v>0</v>
      </c>
      <c r="CF15" s="28">
        <f t="shared" si="37"/>
        <v>0</v>
      </c>
      <c r="CI15" s="26" t="str">
        <f t="shared" si="43"/>
        <v/>
      </c>
      <c r="CJ15" s="27" t="str">
        <f t="shared" si="38"/>
        <v/>
      </c>
      <c r="CK15" s="27" t="str">
        <f t="shared" si="38"/>
        <v/>
      </c>
      <c r="CL15" s="27" t="str">
        <f t="shared" si="38"/>
        <v/>
      </c>
      <c r="CM15" s="27" t="str">
        <f t="shared" si="38"/>
        <v/>
      </c>
      <c r="CN15" s="27" t="str">
        <f t="shared" si="38"/>
        <v/>
      </c>
      <c r="CO15" s="28" t="str">
        <f t="shared" si="38"/>
        <v/>
      </c>
    </row>
    <row r="16" spans="1:95" ht="15" customHeight="1" x14ac:dyDescent="0.25">
      <c r="A16" s="463" t="s">
        <v>30</v>
      </c>
      <c r="B16" s="488">
        <v>0</v>
      </c>
      <c r="C16" s="482">
        <v>0</v>
      </c>
      <c r="D16" s="482">
        <v>0</v>
      </c>
      <c r="E16" s="482">
        <v>0</v>
      </c>
      <c r="F16" s="482">
        <v>0</v>
      </c>
      <c r="G16" s="482">
        <v>0</v>
      </c>
      <c r="H16" s="482">
        <v>0</v>
      </c>
      <c r="I16" s="482" t="s">
        <v>20</v>
      </c>
      <c r="J16" s="479" t="s">
        <v>30</v>
      </c>
      <c r="K16" s="489">
        <v>0</v>
      </c>
      <c r="L16" s="482">
        <v>0</v>
      </c>
      <c r="M16" s="482">
        <v>0</v>
      </c>
      <c r="N16" s="482">
        <v>0</v>
      </c>
      <c r="O16" s="482">
        <v>0</v>
      </c>
      <c r="P16" s="482">
        <v>0</v>
      </c>
      <c r="Q16" s="482">
        <v>0</v>
      </c>
      <c r="R16" s="482">
        <v>0</v>
      </c>
      <c r="S16" s="482">
        <v>0</v>
      </c>
      <c r="T16" s="482">
        <v>0</v>
      </c>
      <c r="U16" s="482">
        <v>0</v>
      </c>
      <c r="V16" s="482">
        <v>0</v>
      </c>
      <c r="W16" s="482">
        <v>0</v>
      </c>
      <c r="X16" s="482">
        <v>0</v>
      </c>
      <c r="Y16" s="490" t="s">
        <v>418</v>
      </c>
      <c r="Z16" s="490" t="s">
        <v>418</v>
      </c>
      <c r="AA16" s="482">
        <v>0</v>
      </c>
      <c r="AB16" s="490">
        <v>0</v>
      </c>
      <c r="AC16" s="482">
        <v>0</v>
      </c>
      <c r="AD16" s="490">
        <v>0</v>
      </c>
      <c r="AE16" s="482">
        <v>0</v>
      </c>
      <c r="AF16" s="491">
        <v>0</v>
      </c>
      <c r="AL16" s="292">
        <f t="shared" si="7"/>
        <v>0</v>
      </c>
      <c r="AN16" s="18">
        <f t="shared" si="39"/>
        <v>5.2083333333333329E-2</v>
      </c>
      <c r="AO16" s="26">
        <f>SUM(C20,C127,C234,C341,C448,C555,C662)/config!$AC$13</f>
        <v>0</v>
      </c>
      <c r="AP16" s="27">
        <f>SUM(D20:E20,D127:E127,D234:E234,D341:E341,D448:E448,D555:E555,D662:E662)/config!$AC$13</f>
        <v>0</v>
      </c>
      <c r="AQ16" s="27">
        <f>SUM(F20,F127,F234,F341,F448,F555,F662)/config!$AC$13</f>
        <v>0</v>
      </c>
      <c r="AR16" s="27">
        <f>SUM(G20,G127,G234,G341,G448,G555,G662)/config!$AC$13</f>
        <v>0</v>
      </c>
      <c r="AS16" s="28">
        <f>SUM(H20:H20,H127:H127,H234:H234,H341:H341,H448:H448,H555:H555,H662:H662)/config!$AC$13</f>
        <v>0</v>
      </c>
      <c r="AU16" s="18">
        <f t="shared" si="40"/>
        <v>5.2083333333333329E-2</v>
      </c>
      <c r="AV16" s="29">
        <f t="shared" si="8"/>
        <v>0</v>
      </c>
      <c r="AW16" s="30">
        <f t="shared" si="9"/>
        <v>0</v>
      </c>
      <c r="AX16" s="30">
        <f t="shared" si="10"/>
        <v>0</v>
      </c>
      <c r="AY16" s="30">
        <f t="shared" si="11"/>
        <v>0</v>
      </c>
      <c r="AZ16" s="30">
        <f t="shared" si="12"/>
        <v>0</v>
      </c>
      <c r="BA16" s="30">
        <f t="shared" si="13"/>
        <v>0</v>
      </c>
      <c r="BB16" s="31">
        <f t="shared" si="14"/>
        <v>0</v>
      </c>
      <c r="BC16" s="8"/>
      <c r="BD16" s="18">
        <f t="shared" si="15"/>
        <v>5.2083333333333329E-2</v>
      </c>
      <c r="BE16" s="26" t="str">
        <f t="shared" si="16"/>
        <v>-</v>
      </c>
      <c r="BF16" s="27" t="str">
        <f t="shared" si="17"/>
        <v>-</v>
      </c>
      <c r="BG16" s="27" t="str">
        <f t="shared" si="18"/>
        <v>-</v>
      </c>
      <c r="BH16" s="27" t="str">
        <f t="shared" si="19"/>
        <v>-</v>
      </c>
      <c r="BI16" s="27" t="str">
        <f t="shared" si="20"/>
        <v>-</v>
      </c>
      <c r="BJ16" s="27" t="str">
        <f t="shared" si="21"/>
        <v>-</v>
      </c>
      <c r="BK16" s="28" t="str">
        <f t="shared" si="22"/>
        <v>-</v>
      </c>
      <c r="BL16" s="8"/>
      <c r="BM16" s="18">
        <f t="shared" si="23"/>
        <v>5.2083333333333329E-2</v>
      </c>
      <c r="BN16" s="26" t="str">
        <f t="shared" si="24"/>
        <v>-</v>
      </c>
      <c r="BO16" s="27" t="str">
        <f t="shared" si="25"/>
        <v>-</v>
      </c>
      <c r="BP16" s="27" t="str">
        <f t="shared" si="26"/>
        <v>-</v>
      </c>
      <c r="BQ16" s="27" t="str">
        <f t="shared" si="27"/>
        <v>-</v>
      </c>
      <c r="BR16" s="27" t="str">
        <f t="shared" si="28"/>
        <v>-</v>
      </c>
      <c r="BS16" s="27" t="str">
        <f t="shared" si="29"/>
        <v>-</v>
      </c>
      <c r="BT16" s="28" t="str">
        <f t="shared" si="30"/>
        <v>-</v>
      </c>
      <c r="BV16" s="25" t="e">
        <f t="shared" si="41"/>
        <v>#N/A</v>
      </c>
      <c r="BW16" s="304" t="e">
        <f t="shared" si="42"/>
        <v>#N/A</v>
      </c>
      <c r="BX16" s="306">
        <f t="shared" si="46"/>
        <v>60</v>
      </c>
      <c r="BZ16" s="26">
        <f t="shared" si="31"/>
        <v>0</v>
      </c>
      <c r="CA16" s="27">
        <f t="shared" si="32"/>
        <v>0</v>
      </c>
      <c r="CB16" s="27">
        <f t="shared" si="33"/>
        <v>0</v>
      </c>
      <c r="CC16" s="27">
        <f t="shared" si="34"/>
        <v>0</v>
      </c>
      <c r="CD16" s="27">
        <f t="shared" si="35"/>
        <v>0</v>
      </c>
      <c r="CE16" s="27">
        <f t="shared" si="36"/>
        <v>0</v>
      </c>
      <c r="CF16" s="28">
        <f t="shared" si="37"/>
        <v>0</v>
      </c>
      <c r="CI16" s="26" t="str">
        <f t="shared" si="43"/>
        <v/>
      </c>
      <c r="CJ16" s="27" t="str">
        <f t="shared" si="38"/>
        <v/>
      </c>
      <c r="CK16" s="27" t="str">
        <f t="shared" si="38"/>
        <v/>
      </c>
      <c r="CL16" s="27" t="str">
        <f t="shared" si="38"/>
        <v/>
      </c>
      <c r="CM16" s="27" t="str">
        <f t="shared" si="38"/>
        <v/>
      </c>
      <c r="CN16" s="27" t="str">
        <f t="shared" si="38"/>
        <v/>
      </c>
      <c r="CO16" s="28" t="str">
        <f t="shared" si="38"/>
        <v/>
      </c>
    </row>
    <row r="17" spans="1:93" ht="15" customHeight="1" x14ac:dyDescent="0.25">
      <c r="A17" s="463" t="s">
        <v>32</v>
      </c>
      <c r="B17" s="482">
        <v>0</v>
      </c>
      <c r="C17" s="482">
        <v>0</v>
      </c>
      <c r="D17" s="482">
        <v>0</v>
      </c>
      <c r="E17" s="482">
        <v>0</v>
      </c>
      <c r="F17" s="482">
        <v>0</v>
      </c>
      <c r="G17" s="482">
        <v>0</v>
      </c>
      <c r="H17" s="482">
        <v>0</v>
      </c>
      <c r="I17" s="482" t="s">
        <v>20</v>
      </c>
      <c r="J17" s="479" t="s">
        <v>32</v>
      </c>
      <c r="K17" s="489">
        <v>0</v>
      </c>
      <c r="L17" s="482">
        <v>0</v>
      </c>
      <c r="M17" s="482">
        <v>0</v>
      </c>
      <c r="N17" s="482">
        <v>0</v>
      </c>
      <c r="O17" s="482">
        <v>0</v>
      </c>
      <c r="P17" s="482">
        <v>0</v>
      </c>
      <c r="Q17" s="482">
        <v>0</v>
      </c>
      <c r="R17" s="482">
        <v>0</v>
      </c>
      <c r="S17" s="482">
        <v>0</v>
      </c>
      <c r="T17" s="482">
        <v>0</v>
      </c>
      <c r="U17" s="482">
        <v>0</v>
      </c>
      <c r="V17" s="482">
        <v>0</v>
      </c>
      <c r="W17" s="482">
        <v>0</v>
      </c>
      <c r="X17" s="482">
        <v>0</v>
      </c>
      <c r="Y17" s="490" t="s">
        <v>418</v>
      </c>
      <c r="Z17" s="490" t="s">
        <v>418</v>
      </c>
      <c r="AA17" s="482">
        <v>0</v>
      </c>
      <c r="AB17" s="490">
        <v>0</v>
      </c>
      <c r="AC17" s="482">
        <v>0</v>
      </c>
      <c r="AD17" s="490">
        <v>0</v>
      </c>
      <c r="AE17" s="482">
        <v>0</v>
      </c>
      <c r="AF17" s="491">
        <v>0</v>
      </c>
      <c r="AL17" s="292">
        <f t="shared" si="7"/>
        <v>0</v>
      </c>
      <c r="AN17" s="18">
        <f t="shared" si="39"/>
        <v>6.2499999999999993E-2</v>
      </c>
      <c r="AO17" s="26">
        <f>SUM(C21,C128,C235,C342,C449,C556,C663)/config!$AC$13</f>
        <v>0</v>
      </c>
      <c r="AP17" s="27">
        <f>SUM(D21:E21,D128:E128,D235:E235,D342:E342,D449:E449,D556:E556,D663:E663)/config!$AC$13</f>
        <v>0</v>
      </c>
      <c r="AQ17" s="27">
        <f>SUM(F21,F128,F235,F342,F449,F556,F663)/config!$AC$13</f>
        <v>0</v>
      </c>
      <c r="AR17" s="27">
        <f>SUM(G21,G128,G235,G342,G449,G556,G663)/config!$AC$13</f>
        <v>0</v>
      </c>
      <c r="AS17" s="28">
        <f>SUM(H21:H21,H128:H128,H235:H235,H342:H342,H449:H449,H556:H556,H663:H663)/config!$AC$13</f>
        <v>0</v>
      </c>
      <c r="AU17" s="18">
        <f t="shared" si="40"/>
        <v>6.2499999999999993E-2</v>
      </c>
      <c r="AV17" s="29">
        <f t="shared" si="8"/>
        <v>0</v>
      </c>
      <c r="AW17" s="30">
        <f t="shared" si="9"/>
        <v>0</v>
      </c>
      <c r="AX17" s="30">
        <f t="shared" si="10"/>
        <v>0</v>
      </c>
      <c r="AY17" s="30">
        <f t="shared" si="11"/>
        <v>0</v>
      </c>
      <c r="AZ17" s="30">
        <f t="shared" si="12"/>
        <v>0</v>
      </c>
      <c r="BA17" s="30">
        <f t="shared" si="13"/>
        <v>0</v>
      </c>
      <c r="BB17" s="31">
        <f t="shared" si="14"/>
        <v>0</v>
      </c>
      <c r="BC17" s="8"/>
      <c r="BD17" s="18">
        <f t="shared" si="15"/>
        <v>6.2499999999999993E-2</v>
      </c>
      <c r="BE17" s="26" t="str">
        <f t="shared" si="16"/>
        <v>-</v>
      </c>
      <c r="BF17" s="27" t="str">
        <f t="shared" si="17"/>
        <v>-</v>
      </c>
      <c r="BG17" s="27" t="str">
        <f t="shared" si="18"/>
        <v>-</v>
      </c>
      <c r="BH17" s="27" t="str">
        <f t="shared" si="19"/>
        <v>-</v>
      </c>
      <c r="BI17" s="27" t="str">
        <f t="shared" si="20"/>
        <v>-</v>
      </c>
      <c r="BJ17" s="27" t="str">
        <f t="shared" si="21"/>
        <v>-</v>
      </c>
      <c r="BK17" s="28" t="str">
        <f t="shared" si="22"/>
        <v>-</v>
      </c>
      <c r="BL17" s="8"/>
      <c r="BM17" s="18">
        <f t="shared" si="23"/>
        <v>6.2499999999999993E-2</v>
      </c>
      <c r="BN17" s="26" t="str">
        <f t="shared" si="24"/>
        <v>-</v>
      </c>
      <c r="BO17" s="27" t="str">
        <f t="shared" si="25"/>
        <v>-</v>
      </c>
      <c r="BP17" s="27" t="str">
        <f t="shared" si="26"/>
        <v>-</v>
      </c>
      <c r="BQ17" s="27" t="str">
        <f t="shared" si="27"/>
        <v>-</v>
      </c>
      <c r="BR17" s="27" t="str">
        <f t="shared" si="28"/>
        <v>-</v>
      </c>
      <c r="BS17" s="27" t="str">
        <f t="shared" si="29"/>
        <v>-</v>
      </c>
      <c r="BT17" s="28" t="str">
        <f t="shared" si="30"/>
        <v>-</v>
      </c>
      <c r="BV17" s="25" t="e">
        <f t="shared" si="41"/>
        <v>#N/A</v>
      </c>
      <c r="BW17" s="304" t="e">
        <f t="shared" si="42"/>
        <v>#N/A</v>
      </c>
      <c r="BX17" s="306">
        <f t="shared" si="46"/>
        <v>60</v>
      </c>
      <c r="BZ17" s="26">
        <f t="shared" si="31"/>
        <v>0</v>
      </c>
      <c r="CA17" s="27">
        <f t="shared" si="32"/>
        <v>0</v>
      </c>
      <c r="CB17" s="27">
        <f t="shared" si="33"/>
        <v>0</v>
      </c>
      <c r="CC17" s="27">
        <f t="shared" si="34"/>
        <v>0</v>
      </c>
      <c r="CD17" s="27">
        <f t="shared" si="35"/>
        <v>0</v>
      </c>
      <c r="CE17" s="27">
        <f t="shared" si="36"/>
        <v>0</v>
      </c>
      <c r="CF17" s="28">
        <f t="shared" si="37"/>
        <v>0</v>
      </c>
      <c r="CI17" s="26" t="str">
        <f t="shared" si="43"/>
        <v/>
      </c>
      <c r="CJ17" s="27" t="str">
        <f t="shared" si="38"/>
        <v/>
      </c>
      <c r="CK17" s="27" t="str">
        <f t="shared" si="38"/>
        <v/>
      </c>
      <c r="CL17" s="27" t="str">
        <f t="shared" si="38"/>
        <v/>
      </c>
      <c r="CM17" s="27" t="str">
        <f t="shared" si="38"/>
        <v/>
      </c>
      <c r="CN17" s="27" t="str">
        <f t="shared" si="38"/>
        <v/>
      </c>
      <c r="CO17" s="28" t="str">
        <f t="shared" si="38"/>
        <v/>
      </c>
    </row>
    <row r="18" spans="1:93" ht="15" customHeight="1" x14ac:dyDescent="0.25">
      <c r="A18" s="463" t="s">
        <v>34</v>
      </c>
      <c r="B18" s="482">
        <v>0</v>
      </c>
      <c r="C18" s="482">
        <v>0</v>
      </c>
      <c r="D18" s="482">
        <v>0</v>
      </c>
      <c r="E18" s="482">
        <v>0</v>
      </c>
      <c r="F18" s="482">
        <v>0</v>
      </c>
      <c r="G18" s="482">
        <v>0</v>
      </c>
      <c r="H18" s="482">
        <v>0</v>
      </c>
      <c r="I18" s="482" t="s">
        <v>20</v>
      </c>
      <c r="J18" s="479" t="s">
        <v>34</v>
      </c>
      <c r="K18" s="489">
        <v>0</v>
      </c>
      <c r="L18" s="482">
        <v>0</v>
      </c>
      <c r="M18" s="482">
        <v>0</v>
      </c>
      <c r="N18" s="482">
        <v>0</v>
      </c>
      <c r="O18" s="482">
        <v>0</v>
      </c>
      <c r="P18" s="482">
        <v>0</v>
      </c>
      <c r="Q18" s="482">
        <v>0</v>
      </c>
      <c r="R18" s="482">
        <v>0</v>
      </c>
      <c r="S18" s="482">
        <v>0</v>
      </c>
      <c r="T18" s="482">
        <v>0</v>
      </c>
      <c r="U18" s="482">
        <v>0</v>
      </c>
      <c r="V18" s="482">
        <v>0</v>
      </c>
      <c r="W18" s="482">
        <v>0</v>
      </c>
      <c r="X18" s="482">
        <v>0</v>
      </c>
      <c r="Y18" s="490" t="s">
        <v>418</v>
      </c>
      <c r="Z18" s="490" t="s">
        <v>418</v>
      </c>
      <c r="AA18" s="482">
        <v>0</v>
      </c>
      <c r="AB18" s="490">
        <v>0</v>
      </c>
      <c r="AC18" s="482">
        <v>0</v>
      </c>
      <c r="AD18" s="490">
        <v>0</v>
      </c>
      <c r="AE18" s="482">
        <v>0</v>
      </c>
      <c r="AF18" s="491">
        <v>0</v>
      </c>
      <c r="AL18" s="292">
        <f t="shared" si="7"/>
        <v>0</v>
      </c>
      <c r="AN18" s="18">
        <f t="shared" si="39"/>
        <v>7.2916666666666657E-2</v>
      </c>
      <c r="AO18" s="26">
        <f>SUM(C22,C129,C236,C343,C450,C557,C664)/config!$AC$13</f>
        <v>0</v>
      </c>
      <c r="AP18" s="27">
        <f>SUM(D22:E22,D129:E129,D236:E236,D343:E343,D450:E450,D557:E557,D664:E664)/config!$AC$13</f>
        <v>0</v>
      </c>
      <c r="AQ18" s="27">
        <f>SUM(F22,F129,F236,F343,F450,F557,F664)/config!$AC$13</f>
        <v>0</v>
      </c>
      <c r="AR18" s="27">
        <f>SUM(G22,G129,G236,G343,G450,G557,G664)/config!$AC$13</f>
        <v>0</v>
      </c>
      <c r="AS18" s="28">
        <f>SUM(H22:H22,H129:H129,H236:H236,H343:H343,H450:H450,H557:H557,H664:H664)/config!$AC$13</f>
        <v>0</v>
      </c>
      <c r="AU18" s="18">
        <f t="shared" si="40"/>
        <v>7.2916666666666657E-2</v>
      </c>
      <c r="AV18" s="29">
        <f t="shared" si="8"/>
        <v>0</v>
      </c>
      <c r="AW18" s="30">
        <f t="shared" si="9"/>
        <v>0</v>
      </c>
      <c r="AX18" s="30">
        <f t="shared" si="10"/>
        <v>0</v>
      </c>
      <c r="AY18" s="30">
        <f t="shared" si="11"/>
        <v>0</v>
      </c>
      <c r="AZ18" s="30">
        <f t="shared" si="12"/>
        <v>0</v>
      </c>
      <c r="BA18" s="30">
        <f t="shared" si="13"/>
        <v>0</v>
      </c>
      <c r="BB18" s="31">
        <f t="shared" si="14"/>
        <v>0</v>
      </c>
      <c r="BC18" s="8"/>
      <c r="BD18" s="18">
        <f t="shared" si="15"/>
        <v>7.2916666666666657E-2</v>
      </c>
      <c r="BE18" s="26" t="str">
        <f t="shared" si="16"/>
        <v>-</v>
      </c>
      <c r="BF18" s="27" t="str">
        <f t="shared" si="17"/>
        <v>-</v>
      </c>
      <c r="BG18" s="27" t="str">
        <f t="shared" si="18"/>
        <v>-</v>
      </c>
      <c r="BH18" s="27" t="str">
        <f t="shared" si="19"/>
        <v>-</v>
      </c>
      <c r="BI18" s="27" t="str">
        <f t="shared" si="20"/>
        <v>-</v>
      </c>
      <c r="BJ18" s="27" t="str">
        <f t="shared" si="21"/>
        <v>-</v>
      </c>
      <c r="BK18" s="28" t="str">
        <f t="shared" si="22"/>
        <v>-</v>
      </c>
      <c r="BL18" s="8"/>
      <c r="BM18" s="18">
        <f t="shared" si="23"/>
        <v>7.2916666666666657E-2</v>
      </c>
      <c r="BN18" s="26" t="str">
        <f t="shared" si="24"/>
        <v>-</v>
      </c>
      <c r="BO18" s="27" t="str">
        <f t="shared" si="25"/>
        <v>-</v>
      </c>
      <c r="BP18" s="27" t="str">
        <f t="shared" si="26"/>
        <v>-</v>
      </c>
      <c r="BQ18" s="27" t="str">
        <f t="shared" si="27"/>
        <v>-</v>
      </c>
      <c r="BR18" s="27" t="str">
        <f t="shared" si="28"/>
        <v>-</v>
      </c>
      <c r="BS18" s="27" t="str">
        <f t="shared" si="29"/>
        <v>-</v>
      </c>
      <c r="BT18" s="28" t="str">
        <f t="shared" si="30"/>
        <v>-</v>
      </c>
      <c r="BV18" s="25" t="e">
        <f t="shared" si="41"/>
        <v>#N/A</v>
      </c>
      <c r="BW18" s="304" t="e">
        <f t="shared" si="42"/>
        <v>#N/A</v>
      </c>
      <c r="BX18" s="306">
        <f t="shared" si="46"/>
        <v>60</v>
      </c>
      <c r="BZ18" s="26">
        <f t="shared" si="31"/>
        <v>0</v>
      </c>
      <c r="CA18" s="27">
        <f t="shared" si="32"/>
        <v>0</v>
      </c>
      <c r="CB18" s="27">
        <f t="shared" si="33"/>
        <v>0</v>
      </c>
      <c r="CC18" s="27">
        <f t="shared" si="34"/>
        <v>0</v>
      </c>
      <c r="CD18" s="27">
        <f t="shared" si="35"/>
        <v>0</v>
      </c>
      <c r="CE18" s="27">
        <f t="shared" si="36"/>
        <v>0</v>
      </c>
      <c r="CF18" s="28">
        <f t="shared" si="37"/>
        <v>0</v>
      </c>
      <c r="CI18" s="26" t="str">
        <f t="shared" si="43"/>
        <v/>
      </c>
      <c r="CJ18" s="27" t="str">
        <f t="shared" si="38"/>
        <v/>
      </c>
      <c r="CK18" s="27" t="str">
        <f t="shared" si="38"/>
        <v/>
      </c>
      <c r="CL18" s="27" t="str">
        <f t="shared" si="38"/>
        <v/>
      </c>
      <c r="CM18" s="27" t="str">
        <f t="shared" si="38"/>
        <v/>
      </c>
      <c r="CN18" s="27" t="str">
        <f t="shared" si="38"/>
        <v/>
      </c>
      <c r="CO18" s="28" t="str">
        <f t="shared" si="38"/>
        <v/>
      </c>
    </row>
    <row r="19" spans="1:93" ht="15" customHeight="1" x14ac:dyDescent="0.25">
      <c r="A19" s="463" t="s">
        <v>31</v>
      </c>
      <c r="B19" s="482">
        <v>0</v>
      </c>
      <c r="C19" s="482">
        <v>0</v>
      </c>
      <c r="D19" s="482">
        <v>0</v>
      </c>
      <c r="E19" s="482">
        <v>0</v>
      </c>
      <c r="F19" s="482">
        <v>0</v>
      </c>
      <c r="G19" s="482">
        <v>0</v>
      </c>
      <c r="H19" s="482">
        <v>0</v>
      </c>
      <c r="I19" s="482" t="s">
        <v>20</v>
      </c>
      <c r="J19" s="479" t="s">
        <v>31</v>
      </c>
      <c r="K19" s="489">
        <v>0</v>
      </c>
      <c r="L19" s="482">
        <v>0</v>
      </c>
      <c r="M19" s="482">
        <v>0</v>
      </c>
      <c r="N19" s="482">
        <v>0</v>
      </c>
      <c r="O19" s="482">
        <v>0</v>
      </c>
      <c r="P19" s="482">
        <v>0</v>
      </c>
      <c r="Q19" s="482">
        <v>0</v>
      </c>
      <c r="R19" s="482">
        <v>0</v>
      </c>
      <c r="S19" s="482">
        <v>0</v>
      </c>
      <c r="T19" s="482">
        <v>0</v>
      </c>
      <c r="U19" s="482">
        <v>0</v>
      </c>
      <c r="V19" s="482">
        <v>0</v>
      </c>
      <c r="W19" s="482">
        <v>0</v>
      </c>
      <c r="X19" s="482">
        <v>0</v>
      </c>
      <c r="Y19" s="490" t="s">
        <v>418</v>
      </c>
      <c r="Z19" s="490" t="s">
        <v>418</v>
      </c>
      <c r="AA19" s="482">
        <v>0</v>
      </c>
      <c r="AB19" s="490">
        <v>0</v>
      </c>
      <c r="AC19" s="482">
        <v>0</v>
      </c>
      <c r="AD19" s="490">
        <v>0</v>
      </c>
      <c r="AE19" s="482">
        <v>0</v>
      </c>
      <c r="AF19" s="491">
        <v>0</v>
      </c>
      <c r="AL19" s="292">
        <f t="shared" si="7"/>
        <v>0</v>
      </c>
      <c r="AN19" s="18">
        <f t="shared" si="39"/>
        <v>8.3333333333333329E-2</v>
      </c>
      <c r="AO19" s="26">
        <f>SUM(C23,C130,C237,C344,C451,C558,C665)/config!$AC$13</f>
        <v>0</v>
      </c>
      <c r="AP19" s="27">
        <f>SUM(D23:E23,D130:E130,D237:E237,D344:E344,D451:E451,D558:E558,D665:E665)/config!$AC$13</f>
        <v>0</v>
      </c>
      <c r="AQ19" s="27">
        <f>SUM(F23,F130,F237,F344,F451,F558,F665)/config!$AC$13</f>
        <v>0</v>
      </c>
      <c r="AR19" s="27">
        <f>SUM(G23,G130,G237,G344,G451,G558,G665)/config!$AC$13</f>
        <v>0</v>
      </c>
      <c r="AS19" s="28">
        <f>SUM(H23:H23,H130:H130,H237:H237,H344:H344,H451:H451,H558:H558,H665:H665)/config!$AC$13</f>
        <v>0</v>
      </c>
      <c r="AU19" s="18">
        <f t="shared" si="40"/>
        <v>8.3333333333333329E-2</v>
      </c>
      <c r="AV19" s="29">
        <f t="shared" si="8"/>
        <v>0</v>
      </c>
      <c r="AW19" s="30">
        <f t="shared" si="9"/>
        <v>0</v>
      </c>
      <c r="AX19" s="30">
        <f t="shared" si="10"/>
        <v>0</v>
      </c>
      <c r="AY19" s="30">
        <f t="shared" si="11"/>
        <v>0</v>
      </c>
      <c r="AZ19" s="30">
        <f t="shared" si="12"/>
        <v>0</v>
      </c>
      <c r="BA19" s="30">
        <f t="shared" si="13"/>
        <v>0</v>
      </c>
      <c r="BB19" s="31">
        <f t="shared" si="14"/>
        <v>0</v>
      </c>
      <c r="BC19" s="8"/>
      <c r="BD19" s="18">
        <f t="shared" si="15"/>
        <v>8.3333333333333329E-2</v>
      </c>
      <c r="BE19" s="26" t="str">
        <f t="shared" si="16"/>
        <v>-</v>
      </c>
      <c r="BF19" s="27" t="str">
        <f t="shared" si="17"/>
        <v>-</v>
      </c>
      <c r="BG19" s="27" t="str">
        <f t="shared" si="18"/>
        <v>-</v>
      </c>
      <c r="BH19" s="27" t="str">
        <f t="shared" si="19"/>
        <v>-</v>
      </c>
      <c r="BI19" s="27" t="str">
        <f t="shared" si="20"/>
        <v>-</v>
      </c>
      <c r="BJ19" s="27" t="str">
        <f t="shared" si="21"/>
        <v>-</v>
      </c>
      <c r="BK19" s="28" t="str">
        <f t="shared" si="22"/>
        <v>-</v>
      </c>
      <c r="BL19" s="8"/>
      <c r="BM19" s="18">
        <f t="shared" si="23"/>
        <v>8.3333333333333329E-2</v>
      </c>
      <c r="BN19" s="26" t="str">
        <f t="shared" si="24"/>
        <v>-</v>
      </c>
      <c r="BO19" s="27" t="str">
        <f t="shared" si="25"/>
        <v>-</v>
      </c>
      <c r="BP19" s="27" t="str">
        <f t="shared" si="26"/>
        <v>-</v>
      </c>
      <c r="BQ19" s="27" t="str">
        <f t="shared" si="27"/>
        <v>-</v>
      </c>
      <c r="BR19" s="27" t="str">
        <f t="shared" si="28"/>
        <v>-</v>
      </c>
      <c r="BS19" s="27" t="str">
        <f t="shared" si="29"/>
        <v>-</v>
      </c>
      <c r="BT19" s="28" t="str">
        <f t="shared" si="30"/>
        <v>-</v>
      </c>
      <c r="BV19" s="25" t="e">
        <f t="shared" si="41"/>
        <v>#N/A</v>
      </c>
      <c r="BW19" s="304" t="e">
        <f t="shared" si="42"/>
        <v>#N/A</v>
      </c>
      <c r="BX19" s="306">
        <f t="shared" si="46"/>
        <v>60</v>
      </c>
      <c r="BZ19" s="26">
        <f t="shared" si="31"/>
        <v>0</v>
      </c>
      <c r="CA19" s="27">
        <f t="shared" si="32"/>
        <v>0</v>
      </c>
      <c r="CB19" s="27">
        <f t="shared" si="33"/>
        <v>0</v>
      </c>
      <c r="CC19" s="27">
        <f t="shared" si="34"/>
        <v>0</v>
      </c>
      <c r="CD19" s="27">
        <f t="shared" si="35"/>
        <v>0</v>
      </c>
      <c r="CE19" s="27">
        <f t="shared" si="36"/>
        <v>0</v>
      </c>
      <c r="CF19" s="28">
        <f t="shared" si="37"/>
        <v>0</v>
      </c>
      <c r="CI19" s="26" t="str">
        <f t="shared" si="43"/>
        <v/>
      </c>
      <c r="CJ19" s="27" t="str">
        <f t="shared" si="38"/>
        <v/>
      </c>
      <c r="CK19" s="27" t="str">
        <f t="shared" si="38"/>
        <v/>
      </c>
      <c r="CL19" s="27" t="str">
        <f t="shared" si="38"/>
        <v/>
      </c>
      <c r="CM19" s="27" t="str">
        <f t="shared" si="38"/>
        <v/>
      </c>
      <c r="CN19" s="27" t="str">
        <f t="shared" si="38"/>
        <v/>
      </c>
      <c r="CO19" s="28" t="str">
        <f t="shared" si="38"/>
        <v/>
      </c>
    </row>
    <row r="20" spans="1:93" ht="15" customHeight="1" x14ac:dyDescent="0.25">
      <c r="A20" s="463" t="s">
        <v>37</v>
      </c>
      <c r="B20" s="482">
        <v>0</v>
      </c>
      <c r="C20" s="482">
        <v>0</v>
      </c>
      <c r="D20" s="482">
        <v>0</v>
      </c>
      <c r="E20" s="482">
        <v>0</v>
      </c>
      <c r="F20" s="482">
        <v>0</v>
      </c>
      <c r="G20" s="482">
        <v>0</v>
      </c>
      <c r="H20" s="482">
        <v>0</v>
      </c>
      <c r="I20" s="482" t="s">
        <v>20</v>
      </c>
      <c r="J20" s="479" t="s">
        <v>37</v>
      </c>
      <c r="K20" s="489">
        <v>0</v>
      </c>
      <c r="L20" s="482">
        <v>0</v>
      </c>
      <c r="M20" s="482">
        <v>0</v>
      </c>
      <c r="N20" s="482">
        <v>0</v>
      </c>
      <c r="O20" s="482">
        <v>0</v>
      </c>
      <c r="P20" s="482">
        <v>0</v>
      </c>
      <c r="Q20" s="482">
        <v>0</v>
      </c>
      <c r="R20" s="482">
        <v>0</v>
      </c>
      <c r="S20" s="482">
        <v>0</v>
      </c>
      <c r="T20" s="482">
        <v>0</v>
      </c>
      <c r="U20" s="482">
        <v>0</v>
      </c>
      <c r="V20" s="482">
        <v>0</v>
      </c>
      <c r="W20" s="482">
        <v>0</v>
      </c>
      <c r="X20" s="482">
        <v>0</v>
      </c>
      <c r="Y20" s="490" t="s">
        <v>418</v>
      </c>
      <c r="Z20" s="490" t="s">
        <v>418</v>
      </c>
      <c r="AA20" s="482">
        <v>0</v>
      </c>
      <c r="AB20" s="490">
        <v>0</v>
      </c>
      <c r="AC20" s="482">
        <v>0</v>
      </c>
      <c r="AD20" s="490">
        <v>0</v>
      </c>
      <c r="AE20" s="482">
        <v>0</v>
      </c>
      <c r="AF20" s="491">
        <v>0</v>
      </c>
      <c r="AL20" s="292">
        <f t="shared" si="7"/>
        <v>0</v>
      </c>
      <c r="AN20" s="18">
        <f t="shared" si="39"/>
        <v>9.375E-2</v>
      </c>
      <c r="AO20" s="26">
        <f>SUM(C24,C131,C238,C345,C452,C559,C666)/config!$AC$13</f>
        <v>0</v>
      </c>
      <c r="AP20" s="27">
        <f>SUM(D24:E24,D131:E131,D238:E238,D345:E345,D452:E452,D559:E559,D666:E666)/config!$AC$13</f>
        <v>0</v>
      </c>
      <c r="AQ20" s="27">
        <f>SUM(F24,F131,F238,F345,F452,F559,F666)/config!$AC$13</f>
        <v>0</v>
      </c>
      <c r="AR20" s="27">
        <f>SUM(G24,G131,G238,G345,G452,G559,G666)/config!$AC$13</f>
        <v>0</v>
      </c>
      <c r="AS20" s="28">
        <f>SUM(H24:H24,H131:H131,H238:H238,H345:H345,H452:H452,H559:H559,H666:H666)/config!$AC$13</f>
        <v>0</v>
      </c>
      <c r="AU20" s="18">
        <f t="shared" si="40"/>
        <v>9.375E-2</v>
      </c>
      <c r="AV20" s="29">
        <f t="shared" si="8"/>
        <v>0</v>
      </c>
      <c r="AW20" s="30">
        <f t="shared" si="9"/>
        <v>0</v>
      </c>
      <c r="AX20" s="30">
        <f t="shared" si="10"/>
        <v>0</v>
      </c>
      <c r="AY20" s="30">
        <f t="shared" si="11"/>
        <v>0</v>
      </c>
      <c r="AZ20" s="30">
        <f t="shared" si="12"/>
        <v>0</v>
      </c>
      <c r="BA20" s="30">
        <f t="shared" si="13"/>
        <v>0</v>
      </c>
      <c r="BB20" s="31">
        <f t="shared" si="14"/>
        <v>0</v>
      </c>
      <c r="BC20" s="8"/>
      <c r="BD20" s="18">
        <f t="shared" si="15"/>
        <v>9.375E-2</v>
      </c>
      <c r="BE20" s="26" t="str">
        <f t="shared" si="16"/>
        <v>-</v>
      </c>
      <c r="BF20" s="27" t="str">
        <f t="shared" si="17"/>
        <v>-</v>
      </c>
      <c r="BG20" s="27" t="str">
        <f t="shared" si="18"/>
        <v>-</v>
      </c>
      <c r="BH20" s="27" t="str">
        <f t="shared" si="19"/>
        <v>-</v>
      </c>
      <c r="BI20" s="27" t="str">
        <f t="shared" si="20"/>
        <v>-</v>
      </c>
      <c r="BJ20" s="27" t="str">
        <f t="shared" si="21"/>
        <v>-</v>
      </c>
      <c r="BK20" s="28" t="str">
        <f t="shared" si="22"/>
        <v>-</v>
      </c>
      <c r="BL20" s="8"/>
      <c r="BM20" s="18">
        <f t="shared" si="23"/>
        <v>9.375E-2</v>
      </c>
      <c r="BN20" s="26" t="str">
        <f t="shared" si="24"/>
        <v>-</v>
      </c>
      <c r="BO20" s="27" t="str">
        <f t="shared" si="25"/>
        <v>-</v>
      </c>
      <c r="BP20" s="27" t="str">
        <f t="shared" si="26"/>
        <v>-</v>
      </c>
      <c r="BQ20" s="27" t="str">
        <f t="shared" si="27"/>
        <v>-</v>
      </c>
      <c r="BR20" s="27" t="str">
        <f t="shared" si="28"/>
        <v>-</v>
      </c>
      <c r="BS20" s="27" t="str">
        <f t="shared" si="29"/>
        <v>-</v>
      </c>
      <c r="BT20" s="28" t="str">
        <f t="shared" si="30"/>
        <v>-</v>
      </c>
      <c r="BV20" s="25" t="e">
        <f t="shared" si="41"/>
        <v>#N/A</v>
      </c>
      <c r="BW20" s="304" t="e">
        <f t="shared" si="42"/>
        <v>#N/A</v>
      </c>
      <c r="BX20" s="306">
        <f t="shared" si="46"/>
        <v>60</v>
      </c>
      <c r="BZ20" s="26">
        <f t="shared" si="31"/>
        <v>0</v>
      </c>
      <c r="CA20" s="27">
        <f t="shared" si="32"/>
        <v>0</v>
      </c>
      <c r="CB20" s="27">
        <f t="shared" si="33"/>
        <v>0</v>
      </c>
      <c r="CC20" s="27">
        <f t="shared" si="34"/>
        <v>0</v>
      </c>
      <c r="CD20" s="27">
        <f t="shared" si="35"/>
        <v>0</v>
      </c>
      <c r="CE20" s="27">
        <f t="shared" si="36"/>
        <v>0</v>
      </c>
      <c r="CF20" s="28">
        <f t="shared" si="37"/>
        <v>0</v>
      </c>
      <c r="CI20" s="26" t="str">
        <f t="shared" si="43"/>
        <v/>
      </c>
      <c r="CJ20" s="27" t="str">
        <f t="shared" si="38"/>
        <v/>
      </c>
      <c r="CK20" s="27" t="str">
        <f t="shared" si="38"/>
        <v/>
      </c>
      <c r="CL20" s="27" t="str">
        <f t="shared" si="38"/>
        <v/>
      </c>
      <c r="CM20" s="27" t="str">
        <f t="shared" si="38"/>
        <v/>
      </c>
      <c r="CN20" s="27" t="str">
        <f t="shared" si="38"/>
        <v/>
      </c>
      <c r="CO20" s="28" t="str">
        <f t="shared" si="38"/>
        <v/>
      </c>
    </row>
    <row r="21" spans="1:93" ht="15" customHeight="1" x14ac:dyDescent="0.25">
      <c r="A21" s="463" t="s">
        <v>39</v>
      </c>
      <c r="B21" s="482">
        <v>0</v>
      </c>
      <c r="C21" s="482">
        <v>0</v>
      </c>
      <c r="D21" s="482">
        <v>0</v>
      </c>
      <c r="E21" s="482">
        <v>0</v>
      </c>
      <c r="F21" s="482">
        <v>0</v>
      </c>
      <c r="G21" s="482">
        <v>0</v>
      </c>
      <c r="H21" s="482">
        <v>0</v>
      </c>
      <c r="I21" s="482" t="s">
        <v>20</v>
      </c>
      <c r="J21" s="479" t="s">
        <v>39</v>
      </c>
      <c r="K21" s="489">
        <v>0</v>
      </c>
      <c r="L21" s="482">
        <v>0</v>
      </c>
      <c r="M21" s="482">
        <v>0</v>
      </c>
      <c r="N21" s="482">
        <v>0</v>
      </c>
      <c r="O21" s="482">
        <v>0</v>
      </c>
      <c r="P21" s="482">
        <v>0</v>
      </c>
      <c r="Q21" s="482">
        <v>0</v>
      </c>
      <c r="R21" s="482">
        <v>0</v>
      </c>
      <c r="S21" s="482">
        <v>0</v>
      </c>
      <c r="T21" s="482">
        <v>0</v>
      </c>
      <c r="U21" s="482">
        <v>0</v>
      </c>
      <c r="V21" s="482">
        <v>0</v>
      </c>
      <c r="W21" s="482">
        <v>0</v>
      </c>
      <c r="X21" s="482">
        <v>0</v>
      </c>
      <c r="Y21" s="490" t="s">
        <v>418</v>
      </c>
      <c r="Z21" s="490" t="s">
        <v>418</v>
      </c>
      <c r="AA21" s="482">
        <v>0</v>
      </c>
      <c r="AB21" s="490">
        <v>0</v>
      </c>
      <c r="AC21" s="482">
        <v>0</v>
      </c>
      <c r="AD21" s="490">
        <v>0</v>
      </c>
      <c r="AE21" s="482">
        <v>0</v>
      </c>
      <c r="AF21" s="491">
        <v>0</v>
      </c>
      <c r="AL21" s="292">
        <f t="shared" si="7"/>
        <v>0</v>
      </c>
      <c r="AN21" s="18">
        <f t="shared" si="39"/>
        <v>0.10416666666666667</v>
      </c>
      <c r="AO21" s="26">
        <f>SUM(C25,C132,C239,C346,C453,C560,C667)/config!$AC$13</f>
        <v>0</v>
      </c>
      <c r="AP21" s="27">
        <f>SUM(D25:E25,D132:E132,D239:E239,D346:E346,D453:E453,D560:E560,D667:E667)/config!$AC$13</f>
        <v>0</v>
      </c>
      <c r="AQ21" s="27">
        <f>SUM(F25,F132,F239,F346,F453,F560,F667)/config!$AC$13</f>
        <v>0</v>
      </c>
      <c r="AR21" s="27">
        <f>SUM(G25,G132,G239,G346,G453,G560,G667)/config!$AC$13</f>
        <v>0</v>
      </c>
      <c r="AS21" s="28">
        <f>SUM(H25:H25,H132:H132,H239:H239,H346:H346,H453:H453,H560:H560,H667:H667)/config!$AC$13</f>
        <v>0</v>
      </c>
      <c r="AU21" s="18">
        <f t="shared" si="40"/>
        <v>0.10416666666666667</v>
      </c>
      <c r="AV21" s="29">
        <f t="shared" si="8"/>
        <v>0</v>
      </c>
      <c r="AW21" s="30">
        <f t="shared" si="9"/>
        <v>0</v>
      </c>
      <c r="AX21" s="30">
        <f t="shared" si="10"/>
        <v>0</v>
      </c>
      <c r="AY21" s="30">
        <f t="shared" si="11"/>
        <v>0</v>
      </c>
      <c r="AZ21" s="30">
        <f t="shared" si="12"/>
        <v>0</v>
      </c>
      <c r="BA21" s="30">
        <f t="shared" si="13"/>
        <v>0</v>
      </c>
      <c r="BB21" s="31">
        <f t="shared" si="14"/>
        <v>0</v>
      </c>
      <c r="BC21" s="8"/>
      <c r="BD21" s="18">
        <f t="shared" si="15"/>
        <v>0.10416666666666667</v>
      </c>
      <c r="BE21" s="26" t="str">
        <f t="shared" si="16"/>
        <v>-</v>
      </c>
      <c r="BF21" s="27" t="str">
        <f t="shared" si="17"/>
        <v>-</v>
      </c>
      <c r="BG21" s="27" t="str">
        <f t="shared" si="18"/>
        <v>-</v>
      </c>
      <c r="BH21" s="27" t="str">
        <f t="shared" si="19"/>
        <v>-</v>
      </c>
      <c r="BI21" s="27" t="str">
        <f t="shared" si="20"/>
        <v>-</v>
      </c>
      <c r="BJ21" s="27" t="str">
        <f t="shared" si="21"/>
        <v>-</v>
      </c>
      <c r="BK21" s="28" t="str">
        <f t="shared" si="22"/>
        <v>-</v>
      </c>
      <c r="BL21" s="8"/>
      <c r="BM21" s="18">
        <f t="shared" si="23"/>
        <v>0.10416666666666667</v>
      </c>
      <c r="BN21" s="26" t="str">
        <f t="shared" si="24"/>
        <v>-</v>
      </c>
      <c r="BO21" s="27" t="str">
        <f t="shared" si="25"/>
        <v>-</v>
      </c>
      <c r="BP21" s="27" t="str">
        <f t="shared" si="26"/>
        <v>-</v>
      </c>
      <c r="BQ21" s="27" t="str">
        <f t="shared" si="27"/>
        <v>-</v>
      </c>
      <c r="BR21" s="27" t="str">
        <f t="shared" si="28"/>
        <v>-</v>
      </c>
      <c r="BS21" s="27" t="str">
        <f t="shared" si="29"/>
        <v>-</v>
      </c>
      <c r="BT21" s="28" t="str">
        <f t="shared" si="30"/>
        <v>-</v>
      </c>
      <c r="BV21" s="25" t="e">
        <f t="shared" si="41"/>
        <v>#N/A</v>
      </c>
      <c r="BW21" s="304" t="e">
        <f t="shared" si="42"/>
        <v>#N/A</v>
      </c>
      <c r="BX21" s="306">
        <f t="shared" si="46"/>
        <v>60</v>
      </c>
      <c r="BZ21" s="26">
        <f t="shared" si="31"/>
        <v>0</v>
      </c>
      <c r="CA21" s="27">
        <f t="shared" si="32"/>
        <v>0</v>
      </c>
      <c r="CB21" s="27">
        <f t="shared" si="33"/>
        <v>0</v>
      </c>
      <c r="CC21" s="27">
        <f t="shared" si="34"/>
        <v>0</v>
      </c>
      <c r="CD21" s="27">
        <f t="shared" si="35"/>
        <v>0</v>
      </c>
      <c r="CE21" s="27">
        <f t="shared" si="36"/>
        <v>0</v>
      </c>
      <c r="CF21" s="28">
        <f t="shared" si="37"/>
        <v>0</v>
      </c>
      <c r="CI21" s="26" t="str">
        <f t="shared" si="43"/>
        <v/>
      </c>
      <c r="CJ21" s="27" t="str">
        <f t="shared" si="38"/>
        <v/>
      </c>
      <c r="CK21" s="27" t="str">
        <f t="shared" si="38"/>
        <v/>
      </c>
      <c r="CL21" s="27" t="str">
        <f t="shared" si="38"/>
        <v/>
      </c>
      <c r="CM21" s="27" t="str">
        <f t="shared" si="38"/>
        <v/>
      </c>
      <c r="CN21" s="27" t="str">
        <f t="shared" si="38"/>
        <v/>
      </c>
      <c r="CO21" s="28" t="str">
        <f t="shared" si="38"/>
        <v/>
      </c>
    </row>
    <row r="22" spans="1:93" ht="15" customHeight="1" x14ac:dyDescent="0.25">
      <c r="A22" s="463" t="s">
        <v>41</v>
      </c>
      <c r="B22" s="482">
        <v>0</v>
      </c>
      <c r="C22" s="482">
        <v>0</v>
      </c>
      <c r="D22" s="482">
        <v>0</v>
      </c>
      <c r="E22" s="482">
        <v>0</v>
      </c>
      <c r="F22" s="482">
        <v>0</v>
      </c>
      <c r="G22" s="482">
        <v>0</v>
      </c>
      <c r="H22" s="482">
        <v>0</v>
      </c>
      <c r="I22" s="482" t="s">
        <v>20</v>
      </c>
      <c r="J22" s="479" t="s">
        <v>41</v>
      </c>
      <c r="K22" s="489">
        <v>0</v>
      </c>
      <c r="L22" s="482">
        <v>0</v>
      </c>
      <c r="M22" s="482">
        <v>0</v>
      </c>
      <c r="N22" s="482">
        <v>0</v>
      </c>
      <c r="O22" s="482">
        <v>0</v>
      </c>
      <c r="P22" s="482">
        <v>0</v>
      </c>
      <c r="Q22" s="482">
        <v>0</v>
      </c>
      <c r="R22" s="482">
        <v>0</v>
      </c>
      <c r="S22" s="482">
        <v>0</v>
      </c>
      <c r="T22" s="482">
        <v>0</v>
      </c>
      <c r="U22" s="482">
        <v>0</v>
      </c>
      <c r="V22" s="482">
        <v>0</v>
      </c>
      <c r="W22" s="482">
        <v>0</v>
      </c>
      <c r="X22" s="482">
        <v>0</v>
      </c>
      <c r="Y22" s="490" t="s">
        <v>418</v>
      </c>
      <c r="Z22" s="490" t="s">
        <v>418</v>
      </c>
      <c r="AA22" s="482">
        <v>0</v>
      </c>
      <c r="AB22" s="490">
        <v>0</v>
      </c>
      <c r="AC22" s="482">
        <v>0</v>
      </c>
      <c r="AD22" s="490">
        <v>0</v>
      </c>
      <c r="AE22" s="482">
        <v>0</v>
      </c>
      <c r="AF22" s="491">
        <v>0</v>
      </c>
      <c r="AL22" s="292">
        <f t="shared" si="7"/>
        <v>0</v>
      </c>
      <c r="AN22" s="18">
        <f t="shared" si="39"/>
        <v>0.11458333333333334</v>
      </c>
      <c r="AO22" s="26">
        <f>SUM(C26,C133,C240,C347,C454,C561,C668)/config!$AC$13</f>
        <v>0</v>
      </c>
      <c r="AP22" s="27">
        <f>SUM(D26:E26,D133:E133,D240:E240,D347:E347,D454:E454,D561:E561,D668:E668)/config!$AC$13</f>
        <v>0</v>
      </c>
      <c r="AQ22" s="27">
        <f>SUM(F26,F133,F240,F347,F454,F561,F668)/config!$AC$13</f>
        <v>0</v>
      </c>
      <c r="AR22" s="27">
        <f>SUM(G26,G133,G240,G347,G454,G561,G668)/config!$AC$13</f>
        <v>0</v>
      </c>
      <c r="AS22" s="28">
        <f>SUM(H26:H26,H133:H133,H240:H240,H347:H347,H454:H454,H561:H561,H668:H668)/config!$AC$13</f>
        <v>0</v>
      </c>
      <c r="AU22" s="18">
        <f t="shared" si="40"/>
        <v>0.11458333333333334</v>
      </c>
      <c r="AV22" s="29">
        <f t="shared" si="8"/>
        <v>0</v>
      </c>
      <c r="AW22" s="30">
        <f t="shared" si="9"/>
        <v>0</v>
      </c>
      <c r="AX22" s="30">
        <f t="shared" si="10"/>
        <v>0</v>
      </c>
      <c r="AY22" s="30">
        <f t="shared" si="11"/>
        <v>0</v>
      </c>
      <c r="AZ22" s="30">
        <f t="shared" si="12"/>
        <v>0</v>
      </c>
      <c r="BA22" s="30">
        <f t="shared" si="13"/>
        <v>0</v>
      </c>
      <c r="BB22" s="31">
        <f t="shared" si="14"/>
        <v>0</v>
      </c>
      <c r="BC22" s="8"/>
      <c r="BD22" s="18">
        <f t="shared" si="15"/>
        <v>0.11458333333333334</v>
      </c>
      <c r="BE22" s="26" t="str">
        <f t="shared" si="16"/>
        <v>-</v>
      </c>
      <c r="BF22" s="27" t="str">
        <f t="shared" si="17"/>
        <v>-</v>
      </c>
      <c r="BG22" s="27" t="str">
        <f t="shared" si="18"/>
        <v>-</v>
      </c>
      <c r="BH22" s="27" t="str">
        <f t="shared" si="19"/>
        <v>-</v>
      </c>
      <c r="BI22" s="27" t="str">
        <f t="shared" si="20"/>
        <v>-</v>
      </c>
      <c r="BJ22" s="27" t="str">
        <f t="shared" si="21"/>
        <v>-</v>
      </c>
      <c r="BK22" s="28" t="str">
        <f t="shared" si="22"/>
        <v>-</v>
      </c>
      <c r="BL22" s="8"/>
      <c r="BM22" s="18">
        <f t="shared" si="23"/>
        <v>0.11458333333333334</v>
      </c>
      <c r="BN22" s="26" t="str">
        <f t="shared" si="24"/>
        <v>-</v>
      </c>
      <c r="BO22" s="27" t="str">
        <f t="shared" si="25"/>
        <v>-</v>
      </c>
      <c r="BP22" s="27" t="str">
        <f t="shared" si="26"/>
        <v>-</v>
      </c>
      <c r="BQ22" s="27" t="str">
        <f t="shared" si="27"/>
        <v>-</v>
      </c>
      <c r="BR22" s="27" t="str">
        <f t="shared" si="28"/>
        <v>-</v>
      </c>
      <c r="BS22" s="27" t="str">
        <f t="shared" si="29"/>
        <v>-</v>
      </c>
      <c r="BT22" s="28" t="str">
        <f t="shared" si="30"/>
        <v>-</v>
      </c>
      <c r="BV22" s="25" t="e">
        <f t="shared" si="41"/>
        <v>#N/A</v>
      </c>
      <c r="BW22" s="304" t="e">
        <f t="shared" si="42"/>
        <v>#N/A</v>
      </c>
      <c r="BX22" s="306">
        <f t="shared" si="46"/>
        <v>60</v>
      </c>
      <c r="BZ22" s="26">
        <f t="shared" si="31"/>
        <v>0</v>
      </c>
      <c r="CA22" s="27">
        <f t="shared" si="32"/>
        <v>0</v>
      </c>
      <c r="CB22" s="27">
        <f t="shared" si="33"/>
        <v>0</v>
      </c>
      <c r="CC22" s="27">
        <f t="shared" si="34"/>
        <v>0</v>
      </c>
      <c r="CD22" s="27">
        <f t="shared" si="35"/>
        <v>0</v>
      </c>
      <c r="CE22" s="27">
        <f t="shared" si="36"/>
        <v>0</v>
      </c>
      <c r="CF22" s="28">
        <f t="shared" si="37"/>
        <v>0</v>
      </c>
      <c r="CI22" s="26" t="str">
        <f t="shared" si="43"/>
        <v/>
      </c>
      <c r="CJ22" s="27" t="str">
        <f t="shared" si="38"/>
        <v/>
      </c>
      <c r="CK22" s="27" t="str">
        <f t="shared" si="38"/>
        <v/>
      </c>
      <c r="CL22" s="27" t="str">
        <f t="shared" si="38"/>
        <v/>
      </c>
      <c r="CM22" s="27" t="str">
        <f t="shared" si="38"/>
        <v/>
      </c>
      <c r="CN22" s="27" t="str">
        <f t="shared" si="38"/>
        <v/>
      </c>
      <c r="CO22" s="28" t="str">
        <f t="shared" si="38"/>
        <v/>
      </c>
    </row>
    <row r="23" spans="1:93" ht="15" customHeight="1" x14ac:dyDescent="0.25">
      <c r="A23" s="463" t="s">
        <v>33</v>
      </c>
      <c r="B23" s="482">
        <v>0</v>
      </c>
      <c r="C23" s="482">
        <v>0</v>
      </c>
      <c r="D23" s="482">
        <v>0</v>
      </c>
      <c r="E23" s="482">
        <v>0</v>
      </c>
      <c r="F23" s="482">
        <v>0</v>
      </c>
      <c r="G23" s="482">
        <v>0</v>
      </c>
      <c r="H23" s="482">
        <v>0</v>
      </c>
      <c r="I23" s="482" t="s">
        <v>20</v>
      </c>
      <c r="J23" s="479" t="s">
        <v>33</v>
      </c>
      <c r="K23" s="489">
        <v>0</v>
      </c>
      <c r="L23" s="482">
        <v>0</v>
      </c>
      <c r="M23" s="482">
        <v>0</v>
      </c>
      <c r="N23" s="482">
        <v>0</v>
      </c>
      <c r="O23" s="482">
        <v>0</v>
      </c>
      <c r="P23" s="482">
        <v>0</v>
      </c>
      <c r="Q23" s="482">
        <v>0</v>
      </c>
      <c r="R23" s="482">
        <v>0</v>
      </c>
      <c r="S23" s="482">
        <v>0</v>
      </c>
      <c r="T23" s="482">
        <v>0</v>
      </c>
      <c r="U23" s="482">
        <v>0</v>
      </c>
      <c r="V23" s="482">
        <v>0</v>
      </c>
      <c r="W23" s="482">
        <v>0</v>
      </c>
      <c r="X23" s="482">
        <v>0</v>
      </c>
      <c r="Y23" s="490" t="s">
        <v>418</v>
      </c>
      <c r="Z23" s="490" t="s">
        <v>418</v>
      </c>
      <c r="AA23" s="482">
        <v>0</v>
      </c>
      <c r="AB23" s="490">
        <v>0</v>
      </c>
      <c r="AC23" s="482">
        <v>0</v>
      </c>
      <c r="AD23" s="490">
        <v>0</v>
      </c>
      <c r="AE23" s="482">
        <v>0</v>
      </c>
      <c r="AF23" s="491">
        <v>0</v>
      </c>
      <c r="AL23" s="292">
        <f t="shared" si="7"/>
        <v>0</v>
      </c>
      <c r="AN23" s="18">
        <f t="shared" si="39"/>
        <v>0.125</v>
      </c>
      <c r="AO23" s="26">
        <f>SUM(C27,C134,C241,C348,C455,C562,C669)/config!$AC$13</f>
        <v>0</v>
      </c>
      <c r="AP23" s="27">
        <f>SUM(D27:E27,D134:E134,D241:E241,D348:E348,D455:E455,D562:E562,D669:E669)/config!$AC$13</f>
        <v>0</v>
      </c>
      <c r="AQ23" s="27">
        <f>SUM(F27,F134,F241,F348,F455,F562,F669)/config!$AC$13</f>
        <v>0</v>
      </c>
      <c r="AR23" s="27">
        <f>SUM(G27,G134,G241,G348,G455,G562,G669)/config!$AC$13</f>
        <v>0</v>
      </c>
      <c r="AS23" s="28">
        <f>SUM(H27:H27,H134:H134,H241:H241,H348:H348,H455:H455,H562:H562,H669:H669)/config!$AC$13</f>
        <v>0</v>
      </c>
      <c r="AU23" s="18">
        <f t="shared" si="40"/>
        <v>0.125</v>
      </c>
      <c r="AV23" s="29">
        <f t="shared" si="8"/>
        <v>0</v>
      </c>
      <c r="AW23" s="30">
        <f t="shared" si="9"/>
        <v>0</v>
      </c>
      <c r="AX23" s="30">
        <f t="shared" si="10"/>
        <v>0</v>
      </c>
      <c r="AY23" s="30">
        <f t="shared" si="11"/>
        <v>0</v>
      </c>
      <c r="AZ23" s="30">
        <f t="shared" si="12"/>
        <v>0</v>
      </c>
      <c r="BA23" s="30">
        <f t="shared" si="13"/>
        <v>0</v>
      </c>
      <c r="BB23" s="31">
        <f t="shared" si="14"/>
        <v>0</v>
      </c>
      <c r="BC23" s="8"/>
      <c r="BD23" s="18">
        <f t="shared" si="15"/>
        <v>0.125</v>
      </c>
      <c r="BE23" s="26" t="str">
        <f t="shared" si="16"/>
        <v>-</v>
      </c>
      <c r="BF23" s="27" t="str">
        <f t="shared" si="17"/>
        <v>-</v>
      </c>
      <c r="BG23" s="27" t="str">
        <f t="shared" si="18"/>
        <v>-</v>
      </c>
      <c r="BH23" s="27" t="str">
        <f t="shared" si="19"/>
        <v>-</v>
      </c>
      <c r="BI23" s="27" t="str">
        <f t="shared" si="20"/>
        <v>-</v>
      </c>
      <c r="BJ23" s="27" t="str">
        <f t="shared" si="21"/>
        <v>-</v>
      </c>
      <c r="BK23" s="28" t="str">
        <f t="shared" si="22"/>
        <v>-</v>
      </c>
      <c r="BL23" s="8"/>
      <c r="BM23" s="18">
        <f t="shared" si="23"/>
        <v>0.125</v>
      </c>
      <c r="BN23" s="26" t="str">
        <f t="shared" si="24"/>
        <v>-</v>
      </c>
      <c r="BO23" s="27" t="str">
        <f t="shared" si="25"/>
        <v>-</v>
      </c>
      <c r="BP23" s="27" t="str">
        <f t="shared" si="26"/>
        <v>-</v>
      </c>
      <c r="BQ23" s="27" t="str">
        <f t="shared" si="27"/>
        <v>-</v>
      </c>
      <c r="BR23" s="27" t="str">
        <f t="shared" si="28"/>
        <v>-</v>
      </c>
      <c r="BS23" s="27" t="str">
        <f t="shared" si="29"/>
        <v>-</v>
      </c>
      <c r="BT23" s="28" t="str">
        <f t="shared" si="30"/>
        <v>-</v>
      </c>
      <c r="BV23" s="25" t="e">
        <f t="shared" si="41"/>
        <v>#N/A</v>
      </c>
      <c r="BW23" s="304" t="e">
        <f t="shared" si="42"/>
        <v>#N/A</v>
      </c>
      <c r="BX23" s="306">
        <f t="shared" si="46"/>
        <v>60</v>
      </c>
      <c r="BZ23" s="26">
        <f t="shared" si="31"/>
        <v>0</v>
      </c>
      <c r="CA23" s="27">
        <f t="shared" si="32"/>
        <v>0</v>
      </c>
      <c r="CB23" s="27">
        <f t="shared" si="33"/>
        <v>0</v>
      </c>
      <c r="CC23" s="27">
        <f t="shared" si="34"/>
        <v>0</v>
      </c>
      <c r="CD23" s="27">
        <f t="shared" si="35"/>
        <v>0</v>
      </c>
      <c r="CE23" s="27">
        <f t="shared" si="36"/>
        <v>0</v>
      </c>
      <c r="CF23" s="28">
        <f t="shared" si="37"/>
        <v>0</v>
      </c>
      <c r="CI23" s="26" t="str">
        <f t="shared" si="43"/>
        <v/>
      </c>
      <c r="CJ23" s="27" t="str">
        <f t="shared" si="38"/>
        <v/>
      </c>
      <c r="CK23" s="27" t="str">
        <f t="shared" si="38"/>
        <v/>
      </c>
      <c r="CL23" s="27" t="str">
        <f t="shared" si="38"/>
        <v/>
      </c>
      <c r="CM23" s="27" t="str">
        <f t="shared" si="38"/>
        <v/>
      </c>
      <c r="CN23" s="27" t="str">
        <f t="shared" si="38"/>
        <v/>
      </c>
      <c r="CO23" s="28" t="str">
        <f t="shared" si="38"/>
        <v/>
      </c>
    </row>
    <row r="24" spans="1:93" ht="15" customHeight="1" x14ac:dyDescent="0.25">
      <c r="A24" s="463" t="s">
        <v>44</v>
      </c>
      <c r="B24" s="482">
        <v>0</v>
      </c>
      <c r="C24" s="482">
        <v>0</v>
      </c>
      <c r="D24" s="482">
        <v>0</v>
      </c>
      <c r="E24" s="482">
        <v>0</v>
      </c>
      <c r="F24" s="482">
        <v>0</v>
      </c>
      <c r="G24" s="482">
        <v>0</v>
      </c>
      <c r="H24" s="482">
        <v>0</v>
      </c>
      <c r="I24" s="482" t="s">
        <v>20</v>
      </c>
      <c r="J24" s="479" t="s">
        <v>44</v>
      </c>
      <c r="K24" s="489">
        <v>0</v>
      </c>
      <c r="L24" s="482">
        <v>0</v>
      </c>
      <c r="M24" s="482">
        <v>0</v>
      </c>
      <c r="N24" s="482">
        <v>0</v>
      </c>
      <c r="O24" s="482">
        <v>0</v>
      </c>
      <c r="P24" s="482">
        <v>0</v>
      </c>
      <c r="Q24" s="482">
        <v>0</v>
      </c>
      <c r="R24" s="482">
        <v>0</v>
      </c>
      <c r="S24" s="482">
        <v>0</v>
      </c>
      <c r="T24" s="482">
        <v>0</v>
      </c>
      <c r="U24" s="482">
        <v>0</v>
      </c>
      <c r="V24" s="482">
        <v>0</v>
      </c>
      <c r="W24" s="482">
        <v>0</v>
      </c>
      <c r="X24" s="482">
        <v>0</v>
      </c>
      <c r="Y24" s="490" t="s">
        <v>418</v>
      </c>
      <c r="Z24" s="490" t="s">
        <v>418</v>
      </c>
      <c r="AA24" s="482">
        <v>0</v>
      </c>
      <c r="AB24" s="490">
        <v>0</v>
      </c>
      <c r="AC24" s="482">
        <v>0</v>
      </c>
      <c r="AD24" s="490">
        <v>0</v>
      </c>
      <c r="AE24" s="482">
        <v>0</v>
      </c>
      <c r="AF24" s="491">
        <v>0</v>
      </c>
      <c r="AL24" s="292">
        <f t="shared" si="7"/>
        <v>0</v>
      </c>
      <c r="AN24" s="18">
        <f t="shared" si="39"/>
        <v>0.13541666666666666</v>
      </c>
      <c r="AO24" s="26">
        <f>SUM(C28,C135,C242,C349,C456,C563,C670)/config!$AC$13</f>
        <v>0</v>
      </c>
      <c r="AP24" s="27">
        <f>SUM(D28:E28,D135:E135,D242:E242,D349:E349,D456:E456,D563:E563,D670:E670)/config!$AC$13</f>
        <v>0</v>
      </c>
      <c r="AQ24" s="27">
        <f>SUM(F28,F135,F242,F349,F456,F563,F670)/config!$AC$13</f>
        <v>0</v>
      </c>
      <c r="AR24" s="27">
        <f>SUM(G28,G135,G242,G349,G456,G563,G670)/config!$AC$13</f>
        <v>0</v>
      </c>
      <c r="AS24" s="28">
        <f>SUM(H28:H28,H135:H135,H242:H242,H349:H349,H456:H456,H563:H563,H670:H670)/config!$AC$13</f>
        <v>0</v>
      </c>
      <c r="AU24" s="18">
        <f t="shared" si="40"/>
        <v>0.13541666666666666</v>
      </c>
      <c r="AV24" s="29">
        <f t="shared" si="8"/>
        <v>0</v>
      </c>
      <c r="AW24" s="30">
        <f t="shared" si="9"/>
        <v>0</v>
      </c>
      <c r="AX24" s="30">
        <f t="shared" si="10"/>
        <v>0</v>
      </c>
      <c r="AY24" s="30">
        <f t="shared" si="11"/>
        <v>0</v>
      </c>
      <c r="AZ24" s="30">
        <f t="shared" si="12"/>
        <v>0</v>
      </c>
      <c r="BA24" s="30">
        <f t="shared" si="13"/>
        <v>0</v>
      </c>
      <c r="BB24" s="31">
        <f t="shared" si="14"/>
        <v>0</v>
      </c>
      <c r="BC24" s="8"/>
      <c r="BD24" s="18">
        <f t="shared" si="15"/>
        <v>0.13541666666666666</v>
      </c>
      <c r="BE24" s="26" t="str">
        <f t="shared" si="16"/>
        <v>-</v>
      </c>
      <c r="BF24" s="27" t="str">
        <f t="shared" si="17"/>
        <v>-</v>
      </c>
      <c r="BG24" s="27" t="str">
        <f t="shared" si="18"/>
        <v>-</v>
      </c>
      <c r="BH24" s="27" t="str">
        <f t="shared" si="19"/>
        <v>-</v>
      </c>
      <c r="BI24" s="27" t="str">
        <f t="shared" si="20"/>
        <v>-</v>
      </c>
      <c r="BJ24" s="27" t="str">
        <f t="shared" si="21"/>
        <v>-</v>
      </c>
      <c r="BK24" s="28" t="str">
        <f t="shared" si="22"/>
        <v>-</v>
      </c>
      <c r="BL24" s="8"/>
      <c r="BM24" s="18">
        <f t="shared" si="23"/>
        <v>0.13541666666666666</v>
      </c>
      <c r="BN24" s="26" t="str">
        <f t="shared" si="24"/>
        <v>-</v>
      </c>
      <c r="BO24" s="27" t="str">
        <f t="shared" si="25"/>
        <v>-</v>
      </c>
      <c r="BP24" s="27" t="str">
        <f t="shared" si="26"/>
        <v>-</v>
      </c>
      <c r="BQ24" s="27" t="str">
        <f t="shared" si="27"/>
        <v>-</v>
      </c>
      <c r="BR24" s="27" t="str">
        <f t="shared" si="28"/>
        <v>-</v>
      </c>
      <c r="BS24" s="27" t="str">
        <f t="shared" si="29"/>
        <v>-</v>
      </c>
      <c r="BT24" s="28" t="str">
        <f t="shared" si="30"/>
        <v>-</v>
      </c>
      <c r="BV24" s="25" t="e">
        <f t="shared" si="41"/>
        <v>#N/A</v>
      </c>
      <c r="BW24" s="304" t="e">
        <f t="shared" si="42"/>
        <v>#N/A</v>
      </c>
      <c r="BX24" s="306">
        <f t="shared" si="46"/>
        <v>60</v>
      </c>
      <c r="BZ24" s="26">
        <f t="shared" si="31"/>
        <v>0</v>
      </c>
      <c r="CA24" s="27">
        <f t="shared" si="32"/>
        <v>0</v>
      </c>
      <c r="CB24" s="27">
        <f t="shared" si="33"/>
        <v>0</v>
      </c>
      <c r="CC24" s="27">
        <f t="shared" si="34"/>
        <v>0</v>
      </c>
      <c r="CD24" s="27">
        <f t="shared" si="35"/>
        <v>0</v>
      </c>
      <c r="CE24" s="27">
        <f t="shared" si="36"/>
        <v>0</v>
      </c>
      <c r="CF24" s="28">
        <f t="shared" si="37"/>
        <v>0</v>
      </c>
      <c r="CI24" s="26" t="str">
        <f t="shared" si="43"/>
        <v/>
      </c>
      <c r="CJ24" s="27" t="str">
        <f t="shared" si="38"/>
        <v/>
      </c>
      <c r="CK24" s="27" t="str">
        <f t="shared" si="38"/>
        <v/>
      </c>
      <c r="CL24" s="27" t="str">
        <f t="shared" si="38"/>
        <v/>
      </c>
      <c r="CM24" s="27" t="str">
        <f t="shared" si="38"/>
        <v/>
      </c>
      <c r="CN24" s="27" t="str">
        <f t="shared" si="38"/>
        <v/>
      </c>
      <c r="CO24" s="28" t="str">
        <f t="shared" si="38"/>
        <v/>
      </c>
    </row>
    <row r="25" spans="1:93" ht="15" customHeight="1" x14ac:dyDescent="0.25">
      <c r="A25" s="463" t="s">
        <v>46</v>
      </c>
      <c r="B25" s="482">
        <v>0</v>
      </c>
      <c r="C25" s="482">
        <v>0</v>
      </c>
      <c r="D25" s="482">
        <v>0</v>
      </c>
      <c r="E25" s="482">
        <v>0</v>
      </c>
      <c r="F25" s="482">
        <v>0</v>
      </c>
      <c r="G25" s="482">
        <v>0</v>
      </c>
      <c r="H25" s="482">
        <v>0</v>
      </c>
      <c r="I25" s="482" t="s">
        <v>20</v>
      </c>
      <c r="J25" s="479" t="s">
        <v>46</v>
      </c>
      <c r="K25" s="489">
        <v>0</v>
      </c>
      <c r="L25" s="482">
        <v>0</v>
      </c>
      <c r="M25" s="482">
        <v>0</v>
      </c>
      <c r="N25" s="482">
        <v>0</v>
      </c>
      <c r="O25" s="482">
        <v>0</v>
      </c>
      <c r="P25" s="482">
        <v>0</v>
      </c>
      <c r="Q25" s="482">
        <v>0</v>
      </c>
      <c r="R25" s="482">
        <v>0</v>
      </c>
      <c r="S25" s="482">
        <v>0</v>
      </c>
      <c r="T25" s="482">
        <v>0</v>
      </c>
      <c r="U25" s="482">
        <v>0</v>
      </c>
      <c r="V25" s="482">
        <v>0</v>
      </c>
      <c r="W25" s="482">
        <v>0</v>
      </c>
      <c r="X25" s="482">
        <v>0</v>
      </c>
      <c r="Y25" s="490" t="s">
        <v>418</v>
      </c>
      <c r="Z25" s="490" t="s">
        <v>418</v>
      </c>
      <c r="AA25" s="482">
        <v>0</v>
      </c>
      <c r="AB25" s="490">
        <v>0</v>
      </c>
      <c r="AC25" s="482">
        <v>0</v>
      </c>
      <c r="AD25" s="490">
        <v>0</v>
      </c>
      <c r="AE25" s="482">
        <v>0</v>
      </c>
      <c r="AF25" s="491">
        <v>0</v>
      </c>
      <c r="AL25" s="292">
        <f t="shared" si="7"/>
        <v>0</v>
      </c>
      <c r="AN25" s="18">
        <f t="shared" si="39"/>
        <v>0.14583333333333331</v>
      </c>
      <c r="AO25" s="26">
        <f>SUM(C29,C136,C243,C350,C457,C564,C671)/config!$AC$13</f>
        <v>0</v>
      </c>
      <c r="AP25" s="27">
        <f>SUM(D29:E29,D136:E136,D243:E243,D350:E350,D457:E457,D564:E564,D671:E671)/config!$AC$13</f>
        <v>0</v>
      </c>
      <c r="AQ25" s="27">
        <f>SUM(F29,F136,F243,F350,F457,F564,F671)/config!$AC$13</f>
        <v>0</v>
      </c>
      <c r="AR25" s="27">
        <f>SUM(G29,G136,G243,G350,G457,G564,G671)/config!$AC$13</f>
        <v>0</v>
      </c>
      <c r="AS25" s="28">
        <f>SUM(H29:H29,H136:H136,H243:H243,H350:H350,H457:H457,H564:H564,H671:H671)/config!$AC$13</f>
        <v>0</v>
      </c>
      <c r="AU25" s="18">
        <f t="shared" si="40"/>
        <v>0.14583333333333331</v>
      </c>
      <c r="AV25" s="29">
        <f t="shared" si="8"/>
        <v>0</v>
      </c>
      <c r="AW25" s="30">
        <f t="shared" si="9"/>
        <v>0</v>
      </c>
      <c r="AX25" s="30">
        <f t="shared" si="10"/>
        <v>0</v>
      </c>
      <c r="AY25" s="30">
        <f t="shared" si="11"/>
        <v>0</v>
      </c>
      <c r="AZ25" s="30">
        <f t="shared" si="12"/>
        <v>0</v>
      </c>
      <c r="BA25" s="30">
        <f t="shared" si="13"/>
        <v>0</v>
      </c>
      <c r="BB25" s="31">
        <f t="shared" si="14"/>
        <v>0</v>
      </c>
      <c r="BC25" s="8"/>
      <c r="BD25" s="18">
        <f t="shared" si="15"/>
        <v>0.14583333333333331</v>
      </c>
      <c r="BE25" s="26" t="str">
        <f t="shared" si="16"/>
        <v>-</v>
      </c>
      <c r="BF25" s="27" t="str">
        <f t="shared" si="17"/>
        <v>-</v>
      </c>
      <c r="BG25" s="27" t="str">
        <f t="shared" si="18"/>
        <v>-</v>
      </c>
      <c r="BH25" s="27" t="str">
        <f t="shared" si="19"/>
        <v>-</v>
      </c>
      <c r="BI25" s="27" t="str">
        <f t="shared" si="20"/>
        <v>-</v>
      </c>
      <c r="BJ25" s="27" t="str">
        <f t="shared" si="21"/>
        <v>-</v>
      </c>
      <c r="BK25" s="28" t="str">
        <f t="shared" si="22"/>
        <v>-</v>
      </c>
      <c r="BL25" s="8"/>
      <c r="BM25" s="18">
        <f t="shared" si="23"/>
        <v>0.14583333333333331</v>
      </c>
      <c r="BN25" s="26" t="str">
        <f t="shared" si="24"/>
        <v>-</v>
      </c>
      <c r="BO25" s="27" t="str">
        <f t="shared" si="25"/>
        <v>-</v>
      </c>
      <c r="BP25" s="27" t="str">
        <f t="shared" si="26"/>
        <v>-</v>
      </c>
      <c r="BQ25" s="27" t="str">
        <f t="shared" si="27"/>
        <v>-</v>
      </c>
      <c r="BR25" s="27" t="str">
        <f t="shared" si="28"/>
        <v>-</v>
      </c>
      <c r="BS25" s="27" t="str">
        <f t="shared" si="29"/>
        <v>-</v>
      </c>
      <c r="BT25" s="28" t="str">
        <f t="shared" si="30"/>
        <v>-</v>
      </c>
      <c r="BV25" s="25" t="e">
        <f t="shared" si="41"/>
        <v>#N/A</v>
      </c>
      <c r="BW25" s="304" t="e">
        <f t="shared" si="42"/>
        <v>#N/A</v>
      </c>
      <c r="BX25" s="306">
        <f t="shared" si="46"/>
        <v>60</v>
      </c>
      <c r="BZ25" s="26">
        <f t="shared" si="31"/>
        <v>0</v>
      </c>
      <c r="CA25" s="27">
        <f t="shared" si="32"/>
        <v>0</v>
      </c>
      <c r="CB25" s="27">
        <f t="shared" si="33"/>
        <v>0</v>
      </c>
      <c r="CC25" s="27">
        <f t="shared" si="34"/>
        <v>0</v>
      </c>
      <c r="CD25" s="27">
        <f t="shared" si="35"/>
        <v>0</v>
      </c>
      <c r="CE25" s="27">
        <f t="shared" si="36"/>
        <v>0</v>
      </c>
      <c r="CF25" s="28">
        <f t="shared" si="37"/>
        <v>0</v>
      </c>
      <c r="CI25" s="26" t="str">
        <f t="shared" si="43"/>
        <v/>
      </c>
      <c r="CJ25" s="27" t="str">
        <f t="shared" si="38"/>
        <v/>
      </c>
      <c r="CK25" s="27" t="str">
        <f t="shared" si="38"/>
        <v/>
      </c>
      <c r="CL25" s="27" t="str">
        <f t="shared" si="38"/>
        <v/>
      </c>
      <c r="CM25" s="27" t="str">
        <f t="shared" si="38"/>
        <v/>
      </c>
      <c r="CN25" s="27" t="str">
        <f t="shared" si="38"/>
        <v/>
      </c>
      <c r="CO25" s="28" t="str">
        <f t="shared" si="38"/>
        <v/>
      </c>
    </row>
    <row r="26" spans="1:93" ht="15" customHeight="1" x14ac:dyDescent="0.25">
      <c r="A26" s="463" t="s">
        <v>48</v>
      </c>
      <c r="B26" s="482">
        <v>0</v>
      </c>
      <c r="C26" s="482">
        <v>0</v>
      </c>
      <c r="D26" s="482">
        <v>0</v>
      </c>
      <c r="E26" s="482">
        <v>0</v>
      </c>
      <c r="F26" s="482">
        <v>0</v>
      </c>
      <c r="G26" s="482">
        <v>0</v>
      </c>
      <c r="H26" s="482">
        <v>0</v>
      </c>
      <c r="I26" s="482" t="s">
        <v>20</v>
      </c>
      <c r="J26" s="479" t="s">
        <v>48</v>
      </c>
      <c r="K26" s="489">
        <v>0</v>
      </c>
      <c r="L26" s="482">
        <v>0</v>
      </c>
      <c r="M26" s="482">
        <v>0</v>
      </c>
      <c r="N26" s="482">
        <v>0</v>
      </c>
      <c r="O26" s="482">
        <v>0</v>
      </c>
      <c r="P26" s="482">
        <v>0</v>
      </c>
      <c r="Q26" s="482">
        <v>0</v>
      </c>
      <c r="R26" s="482">
        <v>0</v>
      </c>
      <c r="S26" s="482">
        <v>0</v>
      </c>
      <c r="T26" s="482">
        <v>0</v>
      </c>
      <c r="U26" s="482">
        <v>0</v>
      </c>
      <c r="V26" s="482">
        <v>0</v>
      </c>
      <c r="W26" s="482">
        <v>0</v>
      </c>
      <c r="X26" s="482">
        <v>0</v>
      </c>
      <c r="Y26" s="490" t="s">
        <v>418</v>
      </c>
      <c r="Z26" s="490" t="s">
        <v>418</v>
      </c>
      <c r="AA26" s="482">
        <v>0</v>
      </c>
      <c r="AB26" s="490">
        <v>0</v>
      </c>
      <c r="AC26" s="482">
        <v>0</v>
      </c>
      <c r="AD26" s="490">
        <v>0</v>
      </c>
      <c r="AE26" s="482">
        <v>0</v>
      </c>
      <c r="AF26" s="491">
        <v>0</v>
      </c>
      <c r="AL26" s="292">
        <f t="shared" si="7"/>
        <v>0</v>
      </c>
      <c r="AN26" s="18">
        <f t="shared" si="39"/>
        <v>0.15624999999999997</v>
      </c>
      <c r="AO26" s="26">
        <f>SUM(C30,C137,C244,C351,C458,C565,C672)/config!$AC$13</f>
        <v>0</v>
      </c>
      <c r="AP26" s="27">
        <f>SUM(D30:E30,D137:E137,D244:E244,D351:E351,D458:E458,D565:E565,D672:E672)/config!$AC$13</f>
        <v>0</v>
      </c>
      <c r="AQ26" s="27">
        <f>SUM(F30,F137,F244,F351,F458,F565,F672)/config!$AC$13</f>
        <v>0</v>
      </c>
      <c r="AR26" s="27">
        <f>SUM(G30,G137,G244,G351,G458,G565,G672)/config!$AC$13</f>
        <v>0</v>
      </c>
      <c r="AS26" s="28">
        <f>SUM(H30:H30,H137:H137,H244:H244,H351:H351,H458:H458,H565:H565,H672:H672)/config!$AC$13</f>
        <v>0</v>
      </c>
      <c r="AU26" s="18">
        <f t="shared" si="40"/>
        <v>0.15624999999999997</v>
      </c>
      <c r="AV26" s="29">
        <f t="shared" si="8"/>
        <v>0</v>
      </c>
      <c r="AW26" s="30">
        <f t="shared" si="9"/>
        <v>0</v>
      </c>
      <c r="AX26" s="30">
        <f t="shared" si="10"/>
        <v>0</v>
      </c>
      <c r="AY26" s="30">
        <f t="shared" si="11"/>
        <v>0</v>
      </c>
      <c r="AZ26" s="30">
        <f t="shared" si="12"/>
        <v>0</v>
      </c>
      <c r="BA26" s="30">
        <f t="shared" si="13"/>
        <v>0</v>
      </c>
      <c r="BB26" s="31">
        <f t="shared" si="14"/>
        <v>0</v>
      </c>
      <c r="BC26" s="8"/>
      <c r="BD26" s="18">
        <f t="shared" si="15"/>
        <v>0.15624999999999997</v>
      </c>
      <c r="BE26" s="26" t="str">
        <f t="shared" si="16"/>
        <v>-</v>
      </c>
      <c r="BF26" s="27" t="str">
        <f t="shared" si="17"/>
        <v>-</v>
      </c>
      <c r="BG26" s="27" t="str">
        <f t="shared" si="18"/>
        <v>-</v>
      </c>
      <c r="BH26" s="27" t="str">
        <f t="shared" si="19"/>
        <v>-</v>
      </c>
      <c r="BI26" s="27" t="str">
        <f t="shared" si="20"/>
        <v>-</v>
      </c>
      <c r="BJ26" s="27" t="str">
        <f t="shared" si="21"/>
        <v>-</v>
      </c>
      <c r="BK26" s="28" t="str">
        <f t="shared" si="22"/>
        <v>-</v>
      </c>
      <c r="BL26" s="8"/>
      <c r="BM26" s="18">
        <f t="shared" si="23"/>
        <v>0.15624999999999997</v>
      </c>
      <c r="BN26" s="26" t="str">
        <f t="shared" si="24"/>
        <v>-</v>
      </c>
      <c r="BO26" s="27" t="str">
        <f t="shared" si="25"/>
        <v>-</v>
      </c>
      <c r="BP26" s="27" t="str">
        <f t="shared" si="26"/>
        <v>-</v>
      </c>
      <c r="BQ26" s="27" t="str">
        <f t="shared" si="27"/>
        <v>-</v>
      </c>
      <c r="BR26" s="27" t="str">
        <f t="shared" si="28"/>
        <v>-</v>
      </c>
      <c r="BS26" s="27" t="str">
        <f t="shared" si="29"/>
        <v>-</v>
      </c>
      <c r="BT26" s="28" t="str">
        <f t="shared" si="30"/>
        <v>-</v>
      </c>
      <c r="BV26" s="25" t="e">
        <f t="shared" si="41"/>
        <v>#N/A</v>
      </c>
      <c r="BW26" s="304" t="e">
        <f t="shared" si="42"/>
        <v>#N/A</v>
      </c>
      <c r="BX26" s="306">
        <f t="shared" si="46"/>
        <v>60</v>
      </c>
      <c r="BZ26" s="26">
        <f t="shared" si="31"/>
        <v>0</v>
      </c>
      <c r="CA26" s="27">
        <f t="shared" si="32"/>
        <v>0</v>
      </c>
      <c r="CB26" s="27">
        <f t="shared" si="33"/>
        <v>0</v>
      </c>
      <c r="CC26" s="27">
        <f t="shared" si="34"/>
        <v>0</v>
      </c>
      <c r="CD26" s="27">
        <f t="shared" si="35"/>
        <v>0</v>
      </c>
      <c r="CE26" s="27">
        <f t="shared" si="36"/>
        <v>0</v>
      </c>
      <c r="CF26" s="28">
        <f t="shared" si="37"/>
        <v>0</v>
      </c>
      <c r="CI26" s="26" t="str">
        <f t="shared" si="43"/>
        <v/>
      </c>
      <c r="CJ26" s="27" t="str">
        <f t="shared" si="38"/>
        <v/>
      </c>
      <c r="CK26" s="27" t="str">
        <f t="shared" si="38"/>
        <v/>
      </c>
      <c r="CL26" s="27" t="str">
        <f t="shared" si="38"/>
        <v/>
      </c>
      <c r="CM26" s="27" t="str">
        <f t="shared" si="38"/>
        <v/>
      </c>
      <c r="CN26" s="27" t="str">
        <f t="shared" si="38"/>
        <v/>
      </c>
      <c r="CO26" s="28" t="str">
        <f t="shared" si="38"/>
        <v/>
      </c>
    </row>
    <row r="27" spans="1:93" ht="15" customHeight="1" x14ac:dyDescent="0.25">
      <c r="A27" s="463" t="s">
        <v>35</v>
      </c>
      <c r="B27" s="482">
        <v>0</v>
      </c>
      <c r="C27" s="482">
        <v>0</v>
      </c>
      <c r="D27" s="482">
        <v>0</v>
      </c>
      <c r="E27" s="482">
        <v>0</v>
      </c>
      <c r="F27" s="482">
        <v>0</v>
      </c>
      <c r="G27" s="482">
        <v>0</v>
      </c>
      <c r="H27" s="482">
        <v>0</v>
      </c>
      <c r="I27" s="482" t="s">
        <v>20</v>
      </c>
      <c r="J27" s="479" t="s">
        <v>35</v>
      </c>
      <c r="K27" s="489">
        <v>0</v>
      </c>
      <c r="L27" s="482">
        <v>0</v>
      </c>
      <c r="M27" s="482">
        <v>0</v>
      </c>
      <c r="N27" s="482">
        <v>0</v>
      </c>
      <c r="O27" s="482">
        <v>0</v>
      </c>
      <c r="P27" s="482">
        <v>0</v>
      </c>
      <c r="Q27" s="482">
        <v>0</v>
      </c>
      <c r="R27" s="482">
        <v>0</v>
      </c>
      <c r="S27" s="482">
        <v>0</v>
      </c>
      <c r="T27" s="482">
        <v>0</v>
      </c>
      <c r="U27" s="482">
        <v>0</v>
      </c>
      <c r="V27" s="482">
        <v>0</v>
      </c>
      <c r="W27" s="482">
        <v>0</v>
      </c>
      <c r="X27" s="482">
        <v>0</v>
      </c>
      <c r="Y27" s="490" t="s">
        <v>418</v>
      </c>
      <c r="Z27" s="490" t="s">
        <v>418</v>
      </c>
      <c r="AA27" s="482">
        <v>0</v>
      </c>
      <c r="AB27" s="490">
        <v>0</v>
      </c>
      <c r="AC27" s="482">
        <v>0</v>
      </c>
      <c r="AD27" s="490">
        <v>0</v>
      </c>
      <c r="AE27" s="482">
        <v>0</v>
      </c>
      <c r="AF27" s="491">
        <v>0</v>
      </c>
      <c r="AL27" s="292">
        <f t="shared" si="7"/>
        <v>0</v>
      </c>
      <c r="AN27" s="18">
        <f t="shared" si="39"/>
        <v>0.16666666666666663</v>
      </c>
      <c r="AO27" s="26">
        <f>SUM(C31,C138,C245,C352,C459,C566,C673)/config!$AC$13</f>
        <v>0</v>
      </c>
      <c r="AP27" s="27">
        <f>SUM(D31:E31,D138:E138,D245:E245,D352:E352,D459:E459,D566:E566,D673:E673)/config!$AC$13</f>
        <v>0</v>
      </c>
      <c r="AQ27" s="27">
        <f>SUM(F31,F138,F245,F352,F459,F566,F673)/config!$AC$13</f>
        <v>0</v>
      </c>
      <c r="AR27" s="27">
        <f>SUM(G31,G138,G245,G352,G459,G566,G673)/config!$AC$13</f>
        <v>0</v>
      </c>
      <c r="AS27" s="28">
        <f>SUM(H31:H31,H138:H138,H245:H245,H352:H352,H459:H459,H566:H566,H673:H673)/config!$AC$13</f>
        <v>0</v>
      </c>
      <c r="AU27" s="18">
        <f t="shared" si="40"/>
        <v>0.16666666666666663</v>
      </c>
      <c r="AV27" s="29">
        <f t="shared" si="8"/>
        <v>0</v>
      </c>
      <c r="AW27" s="30">
        <f t="shared" si="9"/>
        <v>0</v>
      </c>
      <c r="AX27" s="30">
        <f t="shared" si="10"/>
        <v>0</v>
      </c>
      <c r="AY27" s="30">
        <f t="shared" si="11"/>
        <v>0</v>
      </c>
      <c r="AZ27" s="30">
        <f t="shared" si="12"/>
        <v>0</v>
      </c>
      <c r="BA27" s="30">
        <f t="shared" si="13"/>
        <v>0</v>
      </c>
      <c r="BB27" s="31">
        <f t="shared" si="14"/>
        <v>0</v>
      </c>
      <c r="BC27" s="8"/>
      <c r="BD27" s="18">
        <f t="shared" si="15"/>
        <v>0.16666666666666663</v>
      </c>
      <c r="BE27" s="26" t="str">
        <f t="shared" si="16"/>
        <v>-</v>
      </c>
      <c r="BF27" s="27" t="str">
        <f t="shared" si="17"/>
        <v>-</v>
      </c>
      <c r="BG27" s="27" t="str">
        <f t="shared" si="18"/>
        <v>-</v>
      </c>
      <c r="BH27" s="27" t="str">
        <f t="shared" si="19"/>
        <v>-</v>
      </c>
      <c r="BI27" s="27" t="str">
        <f t="shared" si="20"/>
        <v>-</v>
      </c>
      <c r="BJ27" s="27" t="str">
        <f t="shared" si="21"/>
        <v>-</v>
      </c>
      <c r="BK27" s="28" t="str">
        <f t="shared" si="22"/>
        <v>-</v>
      </c>
      <c r="BL27" s="8"/>
      <c r="BM27" s="18">
        <f t="shared" si="23"/>
        <v>0.16666666666666663</v>
      </c>
      <c r="BN27" s="26" t="str">
        <f t="shared" si="24"/>
        <v>-</v>
      </c>
      <c r="BO27" s="27" t="str">
        <f t="shared" si="25"/>
        <v>-</v>
      </c>
      <c r="BP27" s="27" t="str">
        <f t="shared" si="26"/>
        <v>-</v>
      </c>
      <c r="BQ27" s="27" t="str">
        <f t="shared" si="27"/>
        <v>-</v>
      </c>
      <c r="BR27" s="27" t="str">
        <f t="shared" si="28"/>
        <v>-</v>
      </c>
      <c r="BS27" s="27" t="str">
        <f t="shared" si="29"/>
        <v>-</v>
      </c>
      <c r="BT27" s="28" t="str">
        <f t="shared" si="30"/>
        <v>-</v>
      </c>
      <c r="BV27" s="25" t="e">
        <f t="shared" si="41"/>
        <v>#N/A</v>
      </c>
      <c r="BW27" s="304" t="e">
        <f t="shared" si="42"/>
        <v>#N/A</v>
      </c>
      <c r="BX27" s="306">
        <f t="shared" si="46"/>
        <v>60</v>
      </c>
      <c r="BZ27" s="26">
        <f t="shared" si="31"/>
        <v>0</v>
      </c>
      <c r="CA27" s="27">
        <f t="shared" si="32"/>
        <v>0</v>
      </c>
      <c r="CB27" s="27">
        <f t="shared" si="33"/>
        <v>0</v>
      </c>
      <c r="CC27" s="27">
        <f t="shared" si="34"/>
        <v>0</v>
      </c>
      <c r="CD27" s="27">
        <f t="shared" si="35"/>
        <v>0</v>
      </c>
      <c r="CE27" s="27">
        <f t="shared" si="36"/>
        <v>0</v>
      </c>
      <c r="CF27" s="28">
        <f t="shared" si="37"/>
        <v>0</v>
      </c>
      <c r="CI27" s="26" t="str">
        <f t="shared" si="43"/>
        <v/>
      </c>
      <c r="CJ27" s="27" t="str">
        <f t="shared" ref="CJ27:CJ90" si="47">IFERROR(AW27*BF27,"")</f>
        <v/>
      </c>
      <c r="CK27" s="27" t="str">
        <f t="shared" ref="CK27:CK90" si="48">IFERROR(AX27*BG27,"")</f>
        <v/>
      </c>
      <c r="CL27" s="27" t="str">
        <f t="shared" ref="CL27:CL90" si="49">IFERROR(AY27*BH27,"")</f>
        <v/>
      </c>
      <c r="CM27" s="27" t="str">
        <f t="shared" ref="CM27:CM90" si="50">IFERROR(AZ27*BI27,"")</f>
        <v/>
      </c>
      <c r="CN27" s="27" t="str">
        <f t="shared" ref="CN27:CN90" si="51">IFERROR(BA27*BJ27,"")</f>
        <v/>
      </c>
      <c r="CO27" s="28" t="str">
        <f t="shared" ref="CO27:CO90" si="52">IFERROR(BB27*BK27,"")</f>
        <v/>
      </c>
    </row>
    <row r="28" spans="1:93" ht="15" customHeight="1" x14ac:dyDescent="0.25">
      <c r="A28" s="463" t="s">
        <v>51</v>
      </c>
      <c r="B28" s="482">
        <v>0</v>
      </c>
      <c r="C28" s="482">
        <v>0</v>
      </c>
      <c r="D28" s="482">
        <v>0</v>
      </c>
      <c r="E28" s="482">
        <v>0</v>
      </c>
      <c r="F28" s="482">
        <v>0</v>
      </c>
      <c r="G28" s="482">
        <v>0</v>
      </c>
      <c r="H28" s="482">
        <v>0</v>
      </c>
      <c r="I28" s="482" t="s">
        <v>20</v>
      </c>
      <c r="J28" s="479" t="s">
        <v>51</v>
      </c>
      <c r="K28" s="489">
        <v>0</v>
      </c>
      <c r="L28" s="482">
        <v>0</v>
      </c>
      <c r="M28" s="482">
        <v>0</v>
      </c>
      <c r="N28" s="482">
        <v>0</v>
      </c>
      <c r="O28" s="482">
        <v>0</v>
      </c>
      <c r="P28" s="482">
        <v>0</v>
      </c>
      <c r="Q28" s="482">
        <v>0</v>
      </c>
      <c r="R28" s="482">
        <v>0</v>
      </c>
      <c r="S28" s="482">
        <v>0</v>
      </c>
      <c r="T28" s="482">
        <v>0</v>
      </c>
      <c r="U28" s="482">
        <v>0</v>
      </c>
      <c r="V28" s="482">
        <v>0</v>
      </c>
      <c r="W28" s="482">
        <v>0</v>
      </c>
      <c r="X28" s="482">
        <v>0</v>
      </c>
      <c r="Y28" s="490" t="s">
        <v>418</v>
      </c>
      <c r="Z28" s="490" t="s">
        <v>418</v>
      </c>
      <c r="AA28" s="482">
        <v>0</v>
      </c>
      <c r="AB28" s="490">
        <v>0</v>
      </c>
      <c r="AC28" s="482">
        <v>0</v>
      </c>
      <c r="AD28" s="490">
        <v>0</v>
      </c>
      <c r="AE28" s="482">
        <v>0</v>
      </c>
      <c r="AF28" s="491">
        <v>0</v>
      </c>
      <c r="AL28" s="292">
        <f t="shared" si="7"/>
        <v>0</v>
      </c>
      <c r="AN28" s="18">
        <f t="shared" si="39"/>
        <v>0.17708333333333329</v>
      </c>
      <c r="AO28" s="26">
        <f>SUM(C32,C139,C246,C353,C460,C567,C674)/config!$AC$13</f>
        <v>0</v>
      </c>
      <c r="AP28" s="27">
        <f>SUM(D32:E32,D139:E139,D246:E246,D353:E353,D460:E460,D567:E567,D674:E674)/config!$AC$13</f>
        <v>0</v>
      </c>
      <c r="AQ28" s="27">
        <f>SUM(F32,F139,F246,F353,F460,F567,F674)/config!$AC$13</f>
        <v>0</v>
      </c>
      <c r="AR28" s="27">
        <f>SUM(G32,G139,G246,G353,G460,G567,G674)/config!$AC$13</f>
        <v>0</v>
      </c>
      <c r="AS28" s="28">
        <f>SUM(H32:H32,H139:H139,H246:H246,H353:H353,H460:H460,H567:H567,H674:H674)/config!$AC$13</f>
        <v>0</v>
      </c>
      <c r="AU28" s="18">
        <f t="shared" si="40"/>
        <v>0.17708333333333329</v>
      </c>
      <c r="AV28" s="29">
        <f t="shared" si="8"/>
        <v>0</v>
      </c>
      <c r="AW28" s="30">
        <f t="shared" si="9"/>
        <v>0</v>
      </c>
      <c r="AX28" s="30">
        <f t="shared" si="10"/>
        <v>0</v>
      </c>
      <c r="AY28" s="30">
        <f t="shared" si="11"/>
        <v>0</v>
      </c>
      <c r="AZ28" s="30">
        <f t="shared" si="12"/>
        <v>0</v>
      </c>
      <c r="BA28" s="30">
        <f t="shared" si="13"/>
        <v>0</v>
      </c>
      <c r="BB28" s="31">
        <f t="shared" si="14"/>
        <v>0</v>
      </c>
      <c r="BC28" s="8"/>
      <c r="BD28" s="18">
        <f t="shared" si="15"/>
        <v>0.17708333333333329</v>
      </c>
      <c r="BE28" s="26" t="str">
        <f t="shared" si="16"/>
        <v>-</v>
      </c>
      <c r="BF28" s="27" t="str">
        <f t="shared" si="17"/>
        <v>-</v>
      </c>
      <c r="BG28" s="27" t="str">
        <f t="shared" si="18"/>
        <v>-</v>
      </c>
      <c r="BH28" s="27" t="str">
        <f t="shared" si="19"/>
        <v>-</v>
      </c>
      <c r="BI28" s="27" t="str">
        <f t="shared" si="20"/>
        <v>-</v>
      </c>
      <c r="BJ28" s="27" t="str">
        <f t="shared" si="21"/>
        <v>-</v>
      </c>
      <c r="BK28" s="28" t="str">
        <f t="shared" si="22"/>
        <v>-</v>
      </c>
      <c r="BL28" s="8"/>
      <c r="BM28" s="18">
        <f t="shared" si="23"/>
        <v>0.17708333333333329</v>
      </c>
      <c r="BN28" s="26" t="str">
        <f t="shared" si="24"/>
        <v>-</v>
      </c>
      <c r="BO28" s="27" t="str">
        <f t="shared" si="25"/>
        <v>-</v>
      </c>
      <c r="BP28" s="27" t="str">
        <f t="shared" si="26"/>
        <v>-</v>
      </c>
      <c r="BQ28" s="27" t="str">
        <f t="shared" si="27"/>
        <v>-</v>
      </c>
      <c r="BR28" s="27" t="str">
        <f t="shared" si="28"/>
        <v>-</v>
      </c>
      <c r="BS28" s="27" t="str">
        <f t="shared" si="29"/>
        <v>-</v>
      </c>
      <c r="BT28" s="28" t="str">
        <f t="shared" si="30"/>
        <v>-</v>
      </c>
      <c r="BV28" s="25" t="e">
        <f t="shared" si="41"/>
        <v>#N/A</v>
      </c>
      <c r="BW28" s="304" t="e">
        <f t="shared" si="42"/>
        <v>#N/A</v>
      </c>
      <c r="BX28" s="306">
        <f t="shared" si="46"/>
        <v>60</v>
      </c>
      <c r="BZ28" s="26">
        <f t="shared" si="31"/>
        <v>0</v>
      </c>
      <c r="CA28" s="27">
        <f t="shared" si="32"/>
        <v>0</v>
      </c>
      <c r="CB28" s="27">
        <f t="shared" si="33"/>
        <v>0</v>
      </c>
      <c r="CC28" s="27">
        <f t="shared" si="34"/>
        <v>0</v>
      </c>
      <c r="CD28" s="27">
        <f t="shared" si="35"/>
        <v>0</v>
      </c>
      <c r="CE28" s="27">
        <f t="shared" si="36"/>
        <v>0</v>
      </c>
      <c r="CF28" s="28">
        <f t="shared" si="37"/>
        <v>0</v>
      </c>
      <c r="CI28" s="26" t="str">
        <f t="shared" si="43"/>
        <v/>
      </c>
      <c r="CJ28" s="27" t="str">
        <f t="shared" si="47"/>
        <v/>
      </c>
      <c r="CK28" s="27" t="str">
        <f t="shared" si="48"/>
        <v/>
      </c>
      <c r="CL28" s="27" t="str">
        <f t="shared" si="49"/>
        <v/>
      </c>
      <c r="CM28" s="27" t="str">
        <f t="shared" si="50"/>
        <v/>
      </c>
      <c r="CN28" s="27" t="str">
        <f t="shared" si="51"/>
        <v/>
      </c>
      <c r="CO28" s="28" t="str">
        <f t="shared" si="52"/>
        <v/>
      </c>
    </row>
    <row r="29" spans="1:93" ht="15" customHeight="1" x14ac:dyDescent="0.25">
      <c r="A29" s="463" t="s">
        <v>53</v>
      </c>
      <c r="B29" s="482">
        <v>0</v>
      </c>
      <c r="C29" s="482">
        <v>0</v>
      </c>
      <c r="D29" s="482">
        <v>0</v>
      </c>
      <c r="E29" s="482">
        <v>0</v>
      </c>
      <c r="F29" s="482">
        <v>0</v>
      </c>
      <c r="G29" s="482">
        <v>0</v>
      </c>
      <c r="H29" s="482">
        <v>0</v>
      </c>
      <c r="I29" s="482" t="s">
        <v>20</v>
      </c>
      <c r="J29" s="479" t="s">
        <v>53</v>
      </c>
      <c r="K29" s="489">
        <v>0</v>
      </c>
      <c r="L29" s="482">
        <v>0</v>
      </c>
      <c r="M29" s="482">
        <v>0</v>
      </c>
      <c r="N29" s="482">
        <v>0</v>
      </c>
      <c r="O29" s="482">
        <v>0</v>
      </c>
      <c r="P29" s="482">
        <v>0</v>
      </c>
      <c r="Q29" s="482">
        <v>0</v>
      </c>
      <c r="R29" s="482">
        <v>0</v>
      </c>
      <c r="S29" s="482">
        <v>0</v>
      </c>
      <c r="T29" s="482">
        <v>0</v>
      </c>
      <c r="U29" s="482">
        <v>0</v>
      </c>
      <c r="V29" s="482">
        <v>0</v>
      </c>
      <c r="W29" s="482">
        <v>0</v>
      </c>
      <c r="X29" s="482">
        <v>0</v>
      </c>
      <c r="Y29" s="490" t="s">
        <v>418</v>
      </c>
      <c r="Z29" s="490" t="s">
        <v>418</v>
      </c>
      <c r="AA29" s="482">
        <v>0</v>
      </c>
      <c r="AB29" s="490">
        <v>0</v>
      </c>
      <c r="AC29" s="482">
        <v>0</v>
      </c>
      <c r="AD29" s="490">
        <v>0</v>
      </c>
      <c r="AE29" s="482">
        <v>0</v>
      </c>
      <c r="AF29" s="491">
        <v>0</v>
      </c>
      <c r="AL29" s="292">
        <f t="shared" si="7"/>
        <v>0</v>
      </c>
      <c r="AN29" s="18">
        <f t="shared" si="39"/>
        <v>0.18749999999999994</v>
      </c>
      <c r="AO29" s="26">
        <f>SUM(C33,C140,C247,C354,C461,C568,C675)/config!$AC$13</f>
        <v>0</v>
      </c>
      <c r="AP29" s="27">
        <f>SUM(D33:E33,D140:E140,D247:E247,D354:E354,D461:E461,D568:E568,D675:E675)/config!$AC$13</f>
        <v>0</v>
      </c>
      <c r="AQ29" s="27">
        <f>SUM(F33,F140,F247,F354,F461,F568,F675)/config!$AC$13</f>
        <v>0</v>
      </c>
      <c r="AR29" s="27">
        <f>SUM(G33,G140,G247,G354,G461,G568,G675)/config!$AC$13</f>
        <v>0</v>
      </c>
      <c r="AS29" s="28">
        <f>SUM(H33:H33,H140:H140,H247:H247,H354:H354,H461:H461,H568:H568,H675:H675)/config!$AC$13</f>
        <v>0</v>
      </c>
      <c r="AU29" s="18">
        <f t="shared" si="40"/>
        <v>0.18749999999999994</v>
      </c>
      <c r="AV29" s="29">
        <f t="shared" si="8"/>
        <v>0</v>
      </c>
      <c r="AW29" s="30">
        <f t="shared" si="9"/>
        <v>0</v>
      </c>
      <c r="AX29" s="30">
        <f t="shared" si="10"/>
        <v>0</v>
      </c>
      <c r="AY29" s="30">
        <f t="shared" si="11"/>
        <v>0</v>
      </c>
      <c r="AZ29" s="30">
        <f t="shared" si="12"/>
        <v>0</v>
      </c>
      <c r="BA29" s="30">
        <f t="shared" si="13"/>
        <v>0</v>
      </c>
      <c r="BB29" s="31">
        <f t="shared" si="14"/>
        <v>0</v>
      </c>
      <c r="BC29" s="8"/>
      <c r="BD29" s="18">
        <f t="shared" si="15"/>
        <v>0.18749999999999994</v>
      </c>
      <c r="BE29" s="26" t="str">
        <f t="shared" si="16"/>
        <v>-</v>
      </c>
      <c r="BF29" s="27" t="str">
        <f t="shared" si="17"/>
        <v>-</v>
      </c>
      <c r="BG29" s="27" t="str">
        <f t="shared" si="18"/>
        <v>-</v>
      </c>
      <c r="BH29" s="27" t="str">
        <f t="shared" si="19"/>
        <v>-</v>
      </c>
      <c r="BI29" s="27" t="str">
        <f t="shared" si="20"/>
        <v>-</v>
      </c>
      <c r="BJ29" s="27" t="str">
        <f t="shared" si="21"/>
        <v>-</v>
      </c>
      <c r="BK29" s="28" t="str">
        <f t="shared" si="22"/>
        <v>-</v>
      </c>
      <c r="BL29" s="8"/>
      <c r="BM29" s="18">
        <f t="shared" si="23"/>
        <v>0.18749999999999994</v>
      </c>
      <c r="BN29" s="26" t="str">
        <f t="shared" si="24"/>
        <v>-</v>
      </c>
      <c r="BO29" s="27" t="str">
        <f t="shared" si="25"/>
        <v>-</v>
      </c>
      <c r="BP29" s="27" t="str">
        <f t="shared" si="26"/>
        <v>-</v>
      </c>
      <c r="BQ29" s="27" t="str">
        <f t="shared" si="27"/>
        <v>-</v>
      </c>
      <c r="BR29" s="27" t="str">
        <f t="shared" si="28"/>
        <v>-</v>
      </c>
      <c r="BS29" s="27" t="str">
        <f t="shared" si="29"/>
        <v>-</v>
      </c>
      <c r="BT29" s="28" t="str">
        <f t="shared" si="30"/>
        <v>-</v>
      </c>
      <c r="BV29" s="25" t="e">
        <f t="shared" si="41"/>
        <v>#N/A</v>
      </c>
      <c r="BW29" s="304" t="e">
        <f t="shared" si="42"/>
        <v>#N/A</v>
      </c>
      <c r="BX29" s="306">
        <f t="shared" si="46"/>
        <v>60</v>
      </c>
      <c r="BZ29" s="26">
        <f t="shared" si="31"/>
        <v>0</v>
      </c>
      <c r="CA29" s="27">
        <f t="shared" si="32"/>
        <v>0</v>
      </c>
      <c r="CB29" s="27">
        <f t="shared" si="33"/>
        <v>0</v>
      </c>
      <c r="CC29" s="27">
        <f t="shared" si="34"/>
        <v>0</v>
      </c>
      <c r="CD29" s="27">
        <f t="shared" si="35"/>
        <v>0</v>
      </c>
      <c r="CE29" s="27">
        <f t="shared" si="36"/>
        <v>0</v>
      </c>
      <c r="CF29" s="28">
        <f t="shared" si="37"/>
        <v>0</v>
      </c>
      <c r="CI29" s="26" t="str">
        <f t="shared" si="43"/>
        <v/>
      </c>
      <c r="CJ29" s="27" t="str">
        <f t="shared" si="47"/>
        <v/>
      </c>
      <c r="CK29" s="27" t="str">
        <f t="shared" si="48"/>
        <v/>
      </c>
      <c r="CL29" s="27" t="str">
        <f t="shared" si="49"/>
        <v/>
      </c>
      <c r="CM29" s="27" t="str">
        <f t="shared" si="50"/>
        <v/>
      </c>
      <c r="CN29" s="27" t="str">
        <f t="shared" si="51"/>
        <v/>
      </c>
      <c r="CO29" s="28" t="str">
        <f t="shared" si="52"/>
        <v/>
      </c>
    </row>
    <row r="30" spans="1:93" ht="15" customHeight="1" x14ac:dyDescent="0.25">
      <c r="A30" s="463" t="s">
        <v>55</v>
      </c>
      <c r="B30" s="482">
        <v>0</v>
      </c>
      <c r="C30" s="482">
        <v>0</v>
      </c>
      <c r="D30" s="482">
        <v>0</v>
      </c>
      <c r="E30" s="482">
        <v>0</v>
      </c>
      <c r="F30" s="482">
        <v>0</v>
      </c>
      <c r="G30" s="482">
        <v>0</v>
      </c>
      <c r="H30" s="482">
        <v>0</v>
      </c>
      <c r="I30" s="482" t="s">
        <v>20</v>
      </c>
      <c r="J30" s="479" t="s">
        <v>55</v>
      </c>
      <c r="K30" s="489">
        <v>0</v>
      </c>
      <c r="L30" s="482">
        <v>0</v>
      </c>
      <c r="M30" s="482">
        <v>0</v>
      </c>
      <c r="N30" s="482">
        <v>0</v>
      </c>
      <c r="O30" s="482">
        <v>0</v>
      </c>
      <c r="P30" s="482">
        <v>0</v>
      </c>
      <c r="Q30" s="482">
        <v>0</v>
      </c>
      <c r="R30" s="482">
        <v>0</v>
      </c>
      <c r="S30" s="482">
        <v>0</v>
      </c>
      <c r="T30" s="482">
        <v>0</v>
      </c>
      <c r="U30" s="482">
        <v>0</v>
      </c>
      <c r="V30" s="482">
        <v>0</v>
      </c>
      <c r="W30" s="482">
        <v>0</v>
      </c>
      <c r="X30" s="482">
        <v>0</v>
      </c>
      <c r="Y30" s="490" t="s">
        <v>418</v>
      </c>
      <c r="Z30" s="490" t="s">
        <v>418</v>
      </c>
      <c r="AA30" s="482">
        <v>0</v>
      </c>
      <c r="AB30" s="490">
        <v>0</v>
      </c>
      <c r="AC30" s="482">
        <v>0</v>
      </c>
      <c r="AD30" s="490">
        <v>0</v>
      </c>
      <c r="AE30" s="482">
        <v>0</v>
      </c>
      <c r="AF30" s="491">
        <v>0</v>
      </c>
      <c r="AL30" s="292">
        <f t="shared" si="7"/>
        <v>0</v>
      </c>
      <c r="AN30" s="18">
        <f t="shared" si="39"/>
        <v>0.1979166666666666</v>
      </c>
      <c r="AO30" s="26">
        <f>SUM(C34,C141,C248,C355,C462,C569,C676)/config!$AC$13</f>
        <v>0</v>
      </c>
      <c r="AP30" s="27">
        <f>SUM(D34:E34,D141:E141,D248:E248,D355:E355,D462:E462,D569:E569,D676:E676)/config!$AC$13</f>
        <v>0.14285714285714285</v>
      </c>
      <c r="AQ30" s="27">
        <f>SUM(F34,F141,F248,F355,F462,F569,F676)/config!$AC$13</f>
        <v>0</v>
      </c>
      <c r="AR30" s="27">
        <f>SUM(G34,G141,G248,G355,G462,G569,G676)/config!$AC$13</f>
        <v>0</v>
      </c>
      <c r="AS30" s="28">
        <f>SUM(H34:H34,H141:H141,H248:H248,H355:H355,H462:H462,H569:H569,H676:H676)/config!$AC$13</f>
        <v>0</v>
      </c>
      <c r="AU30" s="18">
        <f t="shared" si="40"/>
        <v>0.1979166666666666</v>
      </c>
      <c r="AV30" s="29">
        <f t="shared" si="8"/>
        <v>0</v>
      </c>
      <c r="AW30" s="30">
        <f t="shared" si="9"/>
        <v>0</v>
      </c>
      <c r="AX30" s="30">
        <f t="shared" si="10"/>
        <v>0</v>
      </c>
      <c r="AY30" s="30">
        <f t="shared" si="11"/>
        <v>1</v>
      </c>
      <c r="AZ30" s="30">
        <f t="shared" si="12"/>
        <v>0</v>
      </c>
      <c r="BA30" s="30">
        <f t="shared" si="13"/>
        <v>0</v>
      </c>
      <c r="BB30" s="31">
        <f t="shared" si="14"/>
        <v>0</v>
      </c>
      <c r="BC30" s="8"/>
      <c r="BD30" s="18">
        <f t="shared" si="15"/>
        <v>0.1979166666666666</v>
      </c>
      <c r="BE30" s="26" t="str">
        <f t="shared" si="16"/>
        <v>-</v>
      </c>
      <c r="BF30" s="27" t="str">
        <f t="shared" si="17"/>
        <v>-</v>
      </c>
      <c r="BG30" s="27" t="str">
        <f t="shared" si="18"/>
        <v>-</v>
      </c>
      <c r="BH30" s="27">
        <f t="shared" si="19"/>
        <v>18.2</v>
      </c>
      <c r="BI30" s="27" t="str">
        <f t="shared" si="20"/>
        <v>-</v>
      </c>
      <c r="BJ30" s="27" t="str">
        <f t="shared" si="21"/>
        <v>-</v>
      </c>
      <c r="BK30" s="28" t="str">
        <f t="shared" si="22"/>
        <v>-</v>
      </c>
      <c r="BL30" s="8"/>
      <c r="BM30" s="18">
        <f t="shared" si="23"/>
        <v>0.1979166666666666</v>
      </c>
      <c r="BN30" s="26" t="str">
        <f t="shared" si="24"/>
        <v>-</v>
      </c>
      <c r="BO30" s="27" t="str">
        <f t="shared" si="25"/>
        <v>-</v>
      </c>
      <c r="BP30" s="27" t="str">
        <f t="shared" si="26"/>
        <v>-</v>
      </c>
      <c r="BQ30" s="27" t="str">
        <f t="shared" si="27"/>
        <v>-</v>
      </c>
      <c r="BR30" s="27" t="str">
        <f t="shared" si="28"/>
        <v>-</v>
      </c>
      <c r="BS30" s="27" t="str">
        <f t="shared" si="29"/>
        <v>-</v>
      </c>
      <c r="BT30" s="28" t="str">
        <f t="shared" si="30"/>
        <v>-</v>
      </c>
      <c r="BV30" s="25">
        <f t="shared" si="41"/>
        <v>18.2</v>
      </c>
      <c r="BW30" s="304" t="e">
        <f t="shared" si="42"/>
        <v>#N/A</v>
      </c>
      <c r="BX30" s="306">
        <f t="shared" si="46"/>
        <v>60</v>
      </c>
      <c r="BZ30" s="26">
        <f t="shared" si="31"/>
        <v>0</v>
      </c>
      <c r="CA30" s="27">
        <f t="shared" si="32"/>
        <v>0</v>
      </c>
      <c r="CB30" s="27">
        <f t="shared" si="33"/>
        <v>0</v>
      </c>
      <c r="CC30" s="27">
        <f t="shared" si="34"/>
        <v>0</v>
      </c>
      <c r="CD30" s="27">
        <f t="shared" si="35"/>
        <v>0</v>
      </c>
      <c r="CE30" s="27">
        <f t="shared" si="36"/>
        <v>0</v>
      </c>
      <c r="CF30" s="28">
        <f t="shared" si="37"/>
        <v>0</v>
      </c>
      <c r="CI30" s="26" t="str">
        <f t="shared" si="43"/>
        <v/>
      </c>
      <c r="CJ30" s="27" t="str">
        <f t="shared" si="47"/>
        <v/>
      </c>
      <c r="CK30" s="27" t="str">
        <f t="shared" si="48"/>
        <v/>
      </c>
      <c r="CL30" s="27">
        <f t="shared" si="49"/>
        <v>18.2</v>
      </c>
      <c r="CM30" s="27" t="str">
        <f t="shared" si="50"/>
        <v/>
      </c>
      <c r="CN30" s="27" t="str">
        <f t="shared" si="51"/>
        <v/>
      </c>
      <c r="CO30" s="28" t="str">
        <f t="shared" si="52"/>
        <v/>
      </c>
    </row>
    <row r="31" spans="1:93" ht="15" customHeight="1" x14ac:dyDescent="0.25">
      <c r="A31" s="463" t="s">
        <v>36</v>
      </c>
      <c r="B31" s="482">
        <v>0</v>
      </c>
      <c r="C31" s="482">
        <v>0</v>
      </c>
      <c r="D31" s="482">
        <v>0</v>
      </c>
      <c r="E31" s="482">
        <v>0</v>
      </c>
      <c r="F31" s="482">
        <v>0</v>
      </c>
      <c r="G31" s="482">
        <v>0</v>
      </c>
      <c r="H31" s="482">
        <v>0</v>
      </c>
      <c r="I31" s="482" t="s">
        <v>20</v>
      </c>
      <c r="J31" s="479" t="s">
        <v>36</v>
      </c>
      <c r="K31" s="489">
        <v>0</v>
      </c>
      <c r="L31" s="482">
        <v>0</v>
      </c>
      <c r="M31" s="482">
        <v>0</v>
      </c>
      <c r="N31" s="482">
        <v>0</v>
      </c>
      <c r="O31" s="482">
        <v>0</v>
      </c>
      <c r="P31" s="482">
        <v>0</v>
      </c>
      <c r="Q31" s="482">
        <v>0</v>
      </c>
      <c r="R31" s="482">
        <v>0</v>
      </c>
      <c r="S31" s="482">
        <v>0</v>
      </c>
      <c r="T31" s="482">
        <v>0</v>
      </c>
      <c r="U31" s="482">
        <v>0</v>
      </c>
      <c r="V31" s="482">
        <v>0</v>
      </c>
      <c r="W31" s="482">
        <v>0</v>
      </c>
      <c r="X31" s="482">
        <v>0</v>
      </c>
      <c r="Y31" s="490" t="s">
        <v>418</v>
      </c>
      <c r="Z31" s="490" t="s">
        <v>418</v>
      </c>
      <c r="AA31" s="482">
        <v>0</v>
      </c>
      <c r="AB31" s="490">
        <v>0</v>
      </c>
      <c r="AC31" s="482">
        <v>0</v>
      </c>
      <c r="AD31" s="490">
        <v>0</v>
      </c>
      <c r="AE31" s="482">
        <v>0</v>
      </c>
      <c r="AF31" s="491">
        <v>0</v>
      </c>
      <c r="AL31" s="292">
        <f t="shared" si="7"/>
        <v>0</v>
      </c>
      <c r="AN31" s="18">
        <f t="shared" si="39"/>
        <v>0.20833333333333326</v>
      </c>
      <c r="AO31" s="26">
        <f>SUM(C35,C142,C249,C356,C463,C570,C677)/config!$AC$13</f>
        <v>0</v>
      </c>
      <c r="AP31" s="27">
        <f>SUM(D35:E35,D142:E142,D249:E249,D356:E356,D463:E463,D570:E570,D677:E677)/config!$AC$13</f>
        <v>0.14285714285714285</v>
      </c>
      <c r="AQ31" s="27">
        <f>SUM(F35,F142,F249,F356,F463,F570,F677)/config!$AC$13</f>
        <v>0</v>
      </c>
      <c r="AR31" s="27">
        <f>SUM(G35,G142,G249,G356,G463,G570,G677)/config!$AC$13</f>
        <v>0</v>
      </c>
      <c r="AS31" s="28">
        <f>SUM(H35:H35,H142:H142,H249:H249,H356:H356,H463:H463,H570:H570,H677:H677)/config!$AC$13</f>
        <v>0</v>
      </c>
      <c r="AU31" s="18">
        <f t="shared" si="40"/>
        <v>0.20833333333333326</v>
      </c>
      <c r="AV31" s="29">
        <f t="shared" si="8"/>
        <v>0</v>
      </c>
      <c r="AW31" s="30">
        <f t="shared" si="9"/>
        <v>0</v>
      </c>
      <c r="AX31" s="30">
        <f t="shared" si="10"/>
        <v>0</v>
      </c>
      <c r="AY31" s="30">
        <f t="shared" si="11"/>
        <v>0</v>
      </c>
      <c r="AZ31" s="30">
        <f t="shared" si="12"/>
        <v>0</v>
      </c>
      <c r="BA31" s="30">
        <f t="shared" si="13"/>
        <v>0</v>
      </c>
      <c r="BB31" s="31">
        <f t="shared" si="14"/>
        <v>1</v>
      </c>
      <c r="BC31" s="8"/>
      <c r="BD31" s="18">
        <f t="shared" si="15"/>
        <v>0.20833333333333326</v>
      </c>
      <c r="BE31" s="26" t="str">
        <f t="shared" si="16"/>
        <v>-</v>
      </c>
      <c r="BF31" s="27" t="str">
        <f t="shared" si="17"/>
        <v>-</v>
      </c>
      <c r="BG31" s="27" t="str">
        <f t="shared" si="18"/>
        <v>-</v>
      </c>
      <c r="BH31" s="27" t="str">
        <f t="shared" si="19"/>
        <v>-</v>
      </c>
      <c r="BI31" s="27" t="str">
        <f t="shared" si="20"/>
        <v>-</v>
      </c>
      <c r="BJ31" s="27" t="str">
        <f t="shared" si="21"/>
        <v>-</v>
      </c>
      <c r="BK31" s="28">
        <f t="shared" si="22"/>
        <v>19</v>
      </c>
      <c r="BL31" s="8"/>
      <c r="BM31" s="18">
        <f t="shared" si="23"/>
        <v>0.20833333333333326</v>
      </c>
      <c r="BN31" s="26" t="str">
        <f t="shared" si="24"/>
        <v>-</v>
      </c>
      <c r="BO31" s="27" t="str">
        <f t="shared" si="25"/>
        <v>-</v>
      </c>
      <c r="BP31" s="27" t="str">
        <f t="shared" si="26"/>
        <v>-</v>
      </c>
      <c r="BQ31" s="27" t="str">
        <f t="shared" si="27"/>
        <v>-</v>
      </c>
      <c r="BR31" s="27" t="str">
        <f t="shared" si="28"/>
        <v>-</v>
      </c>
      <c r="BS31" s="27" t="str">
        <f t="shared" si="29"/>
        <v>-</v>
      </c>
      <c r="BT31" s="28" t="str">
        <f t="shared" si="30"/>
        <v>-</v>
      </c>
      <c r="BV31" s="25">
        <f t="shared" si="41"/>
        <v>19</v>
      </c>
      <c r="BW31" s="304" t="e">
        <f t="shared" si="42"/>
        <v>#N/A</v>
      </c>
      <c r="BX31" s="306">
        <f t="shared" si="46"/>
        <v>60</v>
      </c>
      <c r="BZ31" s="26">
        <f t="shared" si="31"/>
        <v>0</v>
      </c>
      <c r="CA31" s="27">
        <f t="shared" si="32"/>
        <v>0</v>
      </c>
      <c r="CB31" s="27">
        <f t="shared" si="33"/>
        <v>0</v>
      </c>
      <c r="CC31" s="27">
        <f t="shared" si="34"/>
        <v>0</v>
      </c>
      <c r="CD31" s="27">
        <f t="shared" si="35"/>
        <v>0</v>
      </c>
      <c r="CE31" s="27">
        <f t="shared" si="36"/>
        <v>0</v>
      </c>
      <c r="CF31" s="28">
        <f t="shared" si="37"/>
        <v>0</v>
      </c>
      <c r="CI31" s="26" t="str">
        <f t="shared" si="43"/>
        <v/>
      </c>
      <c r="CJ31" s="27" t="str">
        <f t="shared" si="47"/>
        <v/>
      </c>
      <c r="CK31" s="27" t="str">
        <f t="shared" si="48"/>
        <v/>
      </c>
      <c r="CL31" s="27" t="str">
        <f t="shared" si="49"/>
        <v/>
      </c>
      <c r="CM31" s="27" t="str">
        <f t="shared" si="50"/>
        <v/>
      </c>
      <c r="CN31" s="27" t="str">
        <f t="shared" si="51"/>
        <v/>
      </c>
      <c r="CO31" s="28">
        <f t="shared" si="52"/>
        <v>19</v>
      </c>
    </row>
    <row r="32" spans="1:93" ht="15" customHeight="1" x14ac:dyDescent="0.25">
      <c r="A32" s="463" t="s">
        <v>58</v>
      </c>
      <c r="B32" s="482">
        <v>0</v>
      </c>
      <c r="C32" s="482">
        <v>0</v>
      </c>
      <c r="D32" s="482">
        <v>0</v>
      </c>
      <c r="E32" s="482">
        <v>0</v>
      </c>
      <c r="F32" s="482">
        <v>0</v>
      </c>
      <c r="G32" s="482">
        <v>0</v>
      </c>
      <c r="H32" s="482">
        <v>0</v>
      </c>
      <c r="I32" s="482" t="s">
        <v>20</v>
      </c>
      <c r="J32" s="479" t="s">
        <v>58</v>
      </c>
      <c r="K32" s="489">
        <v>0</v>
      </c>
      <c r="L32" s="482">
        <v>0</v>
      </c>
      <c r="M32" s="482">
        <v>0</v>
      </c>
      <c r="N32" s="482">
        <v>0</v>
      </c>
      <c r="O32" s="482">
        <v>0</v>
      </c>
      <c r="P32" s="482">
        <v>0</v>
      </c>
      <c r="Q32" s="482">
        <v>0</v>
      </c>
      <c r="R32" s="482">
        <v>0</v>
      </c>
      <c r="S32" s="482">
        <v>0</v>
      </c>
      <c r="T32" s="482">
        <v>0</v>
      </c>
      <c r="U32" s="482">
        <v>0</v>
      </c>
      <c r="V32" s="482">
        <v>0</v>
      </c>
      <c r="W32" s="482">
        <v>0</v>
      </c>
      <c r="X32" s="482">
        <v>0</v>
      </c>
      <c r="Y32" s="490" t="s">
        <v>418</v>
      </c>
      <c r="Z32" s="490" t="s">
        <v>418</v>
      </c>
      <c r="AA32" s="482">
        <v>0</v>
      </c>
      <c r="AB32" s="490">
        <v>0</v>
      </c>
      <c r="AC32" s="482">
        <v>0</v>
      </c>
      <c r="AD32" s="490">
        <v>0</v>
      </c>
      <c r="AE32" s="482">
        <v>0</v>
      </c>
      <c r="AF32" s="491">
        <v>0</v>
      </c>
      <c r="AL32" s="292">
        <f t="shared" si="7"/>
        <v>0</v>
      </c>
      <c r="AN32" s="18">
        <f t="shared" si="39"/>
        <v>0.21874999999999992</v>
      </c>
      <c r="AO32" s="26">
        <f>SUM(C36,C143,C250,C357,C464,C571,C678)/config!$AC$13</f>
        <v>0</v>
      </c>
      <c r="AP32" s="27">
        <f>SUM(D36:E36,D143:E143,D250:E250,D357:E357,D464:E464,D571:E571,D678:E678)/config!$AC$13</f>
        <v>0</v>
      </c>
      <c r="AQ32" s="27">
        <f>SUM(F36,F143,F250,F357,F464,F571,F678)/config!$AC$13</f>
        <v>0</v>
      </c>
      <c r="AR32" s="27">
        <f>SUM(G36,G143,G250,G357,G464,G571,G678)/config!$AC$13</f>
        <v>0</v>
      </c>
      <c r="AS32" s="28">
        <f>SUM(H36:H36,H143:H143,H250:H250,H357:H357,H464:H464,H571:H571,H678:H678)/config!$AC$13</f>
        <v>0</v>
      </c>
      <c r="AU32" s="18">
        <f t="shared" si="40"/>
        <v>0.21874999999999992</v>
      </c>
      <c r="AV32" s="29">
        <f t="shared" si="8"/>
        <v>0</v>
      </c>
      <c r="AW32" s="30">
        <f t="shared" si="9"/>
        <v>0</v>
      </c>
      <c r="AX32" s="30">
        <f t="shared" si="10"/>
        <v>0</v>
      </c>
      <c r="AY32" s="30">
        <f t="shared" si="11"/>
        <v>0</v>
      </c>
      <c r="AZ32" s="30">
        <f t="shared" si="12"/>
        <v>0</v>
      </c>
      <c r="BA32" s="30">
        <f t="shared" si="13"/>
        <v>0</v>
      </c>
      <c r="BB32" s="31">
        <f t="shared" si="14"/>
        <v>0</v>
      </c>
      <c r="BC32" s="8"/>
      <c r="BD32" s="18">
        <f t="shared" si="15"/>
        <v>0.21874999999999992</v>
      </c>
      <c r="BE32" s="26" t="str">
        <f t="shared" si="16"/>
        <v>-</v>
      </c>
      <c r="BF32" s="27" t="str">
        <f t="shared" si="17"/>
        <v>-</v>
      </c>
      <c r="BG32" s="27" t="str">
        <f t="shared" si="18"/>
        <v>-</v>
      </c>
      <c r="BH32" s="27" t="str">
        <f t="shared" si="19"/>
        <v>-</v>
      </c>
      <c r="BI32" s="27" t="str">
        <f t="shared" si="20"/>
        <v>-</v>
      </c>
      <c r="BJ32" s="27" t="str">
        <f t="shared" si="21"/>
        <v>-</v>
      </c>
      <c r="BK32" s="28" t="str">
        <f t="shared" si="22"/>
        <v>-</v>
      </c>
      <c r="BL32" s="8"/>
      <c r="BM32" s="18">
        <f t="shared" si="23"/>
        <v>0.21874999999999992</v>
      </c>
      <c r="BN32" s="26" t="str">
        <f t="shared" si="24"/>
        <v>-</v>
      </c>
      <c r="BO32" s="27" t="str">
        <f t="shared" si="25"/>
        <v>-</v>
      </c>
      <c r="BP32" s="27" t="str">
        <f t="shared" si="26"/>
        <v>-</v>
      </c>
      <c r="BQ32" s="27" t="str">
        <f t="shared" si="27"/>
        <v>-</v>
      </c>
      <c r="BR32" s="27" t="str">
        <f t="shared" si="28"/>
        <v>-</v>
      </c>
      <c r="BS32" s="27" t="str">
        <f t="shared" si="29"/>
        <v>-</v>
      </c>
      <c r="BT32" s="28" t="str">
        <f t="shared" si="30"/>
        <v>-</v>
      </c>
      <c r="BV32" s="25" t="e">
        <f t="shared" si="41"/>
        <v>#N/A</v>
      </c>
      <c r="BW32" s="304" t="e">
        <f t="shared" si="42"/>
        <v>#N/A</v>
      </c>
      <c r="BX32" s="306">
        <f t="shared" si="46"/>
        <v>60</v>
      </c>
      <c r="BZ32" s="26">
        <f t="shared" si="31"/>
        <v>0</v>
      </c>
      <c r="CA32" s="27">
        <f t="shared" si="32"/>
        <v>0</v>
      </c>
      <c r="CB32" s="27">
        <f t="shared" si="33"/>
        <v>0</v>
      </c>
      <c r="CC32" s="27">
        <f t="shared" si="34"/>
        <v>0</v>
      </c>
      <c r="CD32" s="27">
        <f t="shared" si="35"/>
        <v>0</v>
      </c>
      <c r="CE32" s="27">
        <f t="shared" si="36"/>
        <v>0</v>
      </c>
      <c r="CF32" s="28">
        <f t="shared" si="37"/>
        <v>0</v>
      </c>
      <c r="CI32" s="26" t="str">
        <f t="shared" si="43"/>
        <v/>
      </c>
      <c r="CJ32" s="27" t="str">
        <f t="shared" si="47"/>
        <v/>
      </c>
      <c r="CK32" s="27" t="str">
        <f t="shared" si="48"/>
        <v/>
      </c>
      <c r="CL32" s="27" t="str">
        <f t="shared" si="49"/>
        <v/>
      </c>
      <c r="CM32" s="27" t="str">
        <f t="shared" si="50"/>
        <v/>
      </c>
      <c r="CN32" s="27" t="str">
        <f t="shared" si="51"/>
        <v/>
      </c>
      <c r="CO32" s="28" t="str">
        <f t="shared" si="52"/>
        <v/>
      </c>
    </row>
    <row r="33" spans="1:93" ht="15" customHeight="1" x14ac:dyDescent="0.25">
      <c r="A33" s="463" t="s">
        <v>60</v>
      </c>
      <c r="B33" s="482">
        <v>0</v>
      </c>
      <c r="C33" s="482">
        <v>0</v>
      </c>
      <c r="D33" s="482">
        <v>0</v>
      </c>
      <c r="E33" s="482">
        <v>0</v>
      </c>
      <c r="F33" s="482">
        <v>0</v>
      </c>
      <c r="G33" s="482">
        <v>0</v>
      </c>
      <c r="H33" s="482">
        <v>0</v>
      </c>
      <c r="I33" s="482" t="s">
        <v>20</v>
      </c>
      <c r="J33" s="479" t="s">
        <v>60</v>
      </c>
      <c r="K33" s="489">
        <v>0</v>
      </c>
      <c r="L33" s="482">
        <v>0</v>
      </c>
      <c r="M33" s="482">
        <v>0</v>
      </c>
      <c r="N33" s="482">
        <v>0</v>
      </c>
      <c r="O33" s="482">
        <v>0</v>
      </c>
      <c r="P33" s="482">
        <v>0</v>
      </c>
      <c r="Q33" s="482">
        <v>0</v>
      </c>
      <c r="R33" s="482">
        <v>0</v>
      </c>
      <c r="S33" s="482">
        <v>0</v>
      </c>
      <c r="T33" s="482">
        <v>0</v>
      </c>
      <c r="U33" s="482">
        <v>0</v>
      </c>
      <c r="V33" s="482">
        <v>0</v>
      </c>
      <c r="W33" s="482">
        <v>0</v>
      </c>
      <c r="X33" s="482">
        <v>0</v>
      </c>
      <c r="Y33" s="490" t="s">
        <v>418</v>
      </c>
      <c r="Z33" s="490" t="s">
        <v>418</v>
      </c>
      <c r="AA33" s="482">
        <v>0</v>
      </c>
      <c r="AB33" s="490">
        <v>0</v>
      </c>
      <c r="AC33" s="482">
        <v>0</v>
      </c>
      <c r="AD33" s="490">
        <v>0</v>
      </c>
      <c r="AE33" s="482">
        <v>0</v>
      </c>
      <c r="AF33" s="491">
        <v>0</v>
      </c>
      <c r="AL33" s="292">
        <f t="shared" si="7"/>
        <v>0</v>
      </c>
      <c r="AN33" s="18">
        <f t="shared" si="39"/>
        <v>0.22916666666666657</v>
      </c>
      <c r="AO33" s="26">
        <f>SUM(C37,C144,C251,C358,C465,C572,C679)/config!$AC$13</f>
        <v>0</v>
      </c>
      <c r="AP33" s="27">
        <f>SUM(D37:E37,D144:E144,D251:E251,D358:E358,D465:E465,D572:E572,D679:E679)/config!$AC$13</f>
        <v>0</v>
      </c>
      <c r="AQ33" s="27">
        <f>SUM(F37,F144,F251,F358,F465,F572,F679)/config!$AC$13</f>
        <v>0</v>
      </c>
      <c r="AR33" s="27">
        <f>SUM(G37,G144,G251,G358,G465,G572,G679)/config!$AC$13</f>
        <v>0</v>
      </c>
      <c r="AS33" s="28">
        <f>SUM(H37:H37,H144:H144,H251:H251,H358:H358,H465:H465,H572:H572,H679:H679)/config!$AC$13</f>
        <v>0</v>
      </c>
      <c r="AU33" s="18">
        <f t="shared" si="40"/>
        <v>0.22916666666666657</v>
      </c>
      <c r="AV33" s="29">
        <f t="shared" si="8"/>
        <v>0</v>
      </c>
      <c r="AW33" s="30">
        <f t="shared" si="9"/>
        <v>0</v>
      </c>
      <c r="AX33" s="30">
        <f t="shared" si="10"/>
        <v>0</v>
      </c>
      <c r="AY33" s="30">
        <f t="shared" si="11"/>
        <v>0</v>
      </c>
      <c r="AZ33" s="30">
        <f t="shared" si="12"/>
        <v>0</v>
      </c>
      <c r="BA33" s="30">
        <f t="shared" si="13"/>
        <v>0</v>
      </c>
      <c r="BB33" s="31">
        <f t="shared" si="14"/>
        <v>0</v>
      </c>
      <c r="BC33" s="8"/>
      <c r="BD33" s="18">
        <f t="shared" si="15"/>
        <v>0.22916666666666657</v>
      </c>
      <c r="BE33" s="26" t="str">
        <f t="shared" si="16"/>
        <v>-</v>
      </c>
      <c r="BF33" s="27" t="str">
        <f t="shared" si="17"/>
        <v>-</v>
      </c>
      <c r="BG33" s="27" t="str">
        <f t="shared" si="18"/>
        <v>-</v>
      </c>
      <c r="BH33" s="27" t="str">
        <f t="shared" si="19"/>
        <v>-</v>
      </c>
      <c r="BI33" s="27" t="str">
        <f t="shared" si="20"/>
        <v>-</v>
      </c>
      <c r="BJ33" s="27" t="str">
        <f t="shared" si="21"/>
        <v>-</v>
      </c>
      <c r="BK33" s="28" t="str">
        <f t="shared" si="22"/>
        <v>-</v>
      </c>
      <c r="BL33" s="8"/>
      <c r="BM33" s="18">
        <f t="shared" si="23"/>
        <v>0.22916666666666657</v>
      </c>
      <c r="BN33" s="26" t="str">
        <f t="shared" si="24"/>
        <v>-</v>
      </c>
      <c r="BO33" s="27" t="str">
        <f t="shared" si="25"/>
        <v>-</v>
      </c>
      <c r="BP33" s="27" t="str">
        <f t="shared" si="26"/>
        <v>-</v>
      </c>
      <c r="BQ33" s="27" t="str">
        <f t="shared" si="27"/>
        <v>-</v>
      </c>
      <c r="BR33" s="27" t="str">
        <f t="shared" si="28"/>
        <v>-</v>
      </c>
      <c r="BS33" s="27" t="str">
        <f t="shared" si="29"/>
        <v>-</v>
      </c>
      <c r="BT33" s="28" t="str">
        <f t="shared" si="30"/>
        <v>-</v>
      </c>
      <c r="BV33" s="25" t="e">
        <f t="shared" si="41"/>
        <v>#N/A</v>
      </c>
      <c r="BW33" s="304" t="e">
        <f t="shared" si="42"/>
        <v>#N/A</v>
      </c>
      <c r="BX33" s="306">
        <f t="shared" si="46"/>
        <v>60</v>
      </c>
      <c r="BZ33" s="26">
        <f t="shared" si="31"/>
        <v>0</v>
      </c>
      <c r="CA33" s="27">
        <f t="shared" si="32"/>
        <v>0</v>
      </c>
      <c r="CB33" s="27">
        <f t="shared" si="33"/>
        <v>0</v>
      </c>
      <c r="CC33" s="27">
        <f t="shared" si="34"/>
        <v>0</v>
      </c>
      <c r="CD33" s="27">
        <f t="shared" si="35"/>
        <v>0</v>
      </c>
      <c r="CE33" s="27">
        <f t="shared" si="36"/>
        <v>0</v>
      </c>
      <c r="CF33" s="28">
        <f t="shared" si="37"/>
        <v>0</v>
      </c>
      <c r="CI33" s="26" t="str">
        <f t="shared" si="43"/>
        <v/>
      </c>
      <c r="CJ33" s="27" t="str">
        <f t="shared" si="47"/>
        <v/>
      </c>
      <c r="CK33" s="27" t="str">
        <f t="shared" si="48"/>
        <v/>
      </c>
      <c r="CL33" s="27" t="str">
        <f t="shared" si="49"/>
        <v/>
      </c>
      <c r="CM33" s="27" t="str">
        <f t="shared" si="50"/>
        <v/>
      </c>
      <c r="CN33" s="27" t="str">
        <f t="shared" si="51"/>
        <v/>
      </c>
      <c r="CO33" s="28" t="str">
        <f t="shared" si="52"/>
        <v/>
      </c>
    </row>
    <row r="34" spans="1:93" ht="15" customHeight="1" x14ac:dyDescent="0.25">
      <c r="A34" s="463" t="s">
        <v>62</v>
      </c>
      <c r="B34" s="482">
        <v>0</v>
      </c>
      <c r="C34" s="482">
        <v>0</v>
      </c>
      <c r="D34" s="482">
        <v>0</v>
      </c>
      <c r="E34" s="482">
        <v>0</v>
      </c>
      <c r="F34" s="482">
        <v>0</v>
      </c>
      <c r="G34" s="482">
        <v>0</v>
      </c>
      <c r="H34" s="482">
        <v>0</v>
      </c>
      <c r="I34" s="482" t="s">
        <v>20</v>
      </c>
      <c r="J34" s="479" t="s">
        <v>62</v>
      </c>
      <c r="K34" s="489">
        <v>0</v>
      </c>
      <c r="L34" s="482">
        <v>0</v>
      </c>
      <c r="M34" s="482">
        <v>0</v>
      </c>
      <c r="N34" s="482">
        <v>0</v>
      </c>
      <c r="O34" s="482">
        <v>0</v>
      </c>
      <c r="P34" s="482">
        <v>0</v>
      </c>
      <c r="Q34" s="482">
        <v>0</v>
      </c>
      <c r="R34" s="482">
        <v>0</v>
      </c>
      <c r="S34" s="482">
        <v>0</v>
      </c>
      <c r="T34" s="482">
        <v>0</v>
      </c>
      <c r="U34" s="482">
        <v>0</v>
      </c>
      <c r="V34" s="482">
        <v>0</v>
      </c>
      <c r="W34" s="482">
        <v>0</v>
      </c>
      <c r="X34" s="482">
        <v>0</v>
      </c>
      <c r="Y34" s="490" t="s">
        <v>418</v>
      </c>
      <c r="Z34" s="490" t="s">
        <v>418</v>
      </c>
      <c r="AA34" s="482">
        <v>0</v>
      </c>
      <c r="AB34" s="490">
        <v>0</v>
      </c>
      <c r="AC34" s="482">
        <v>0</v>
      </c>
      <c r="AD34" s="490">
        <v>0</v>
      </c>
      <c r="AE34" s="482">
        <v>0</v>
      </c>
      <c r="AF34" s="491">
        <v>0</v>
      </c>
      <c r="AL34" s="292">
        <f t="shared" si="7"/>
        <v>0</v>
      </c>
      <c r="AN34" s="18">
        <f t="shared" si="39"/>
        <v>0.23958333333333323</v>
      </c>
      <c r="AO34" s="26">
        <f>SUM(C38,C145,C252,C359,C466,C573,C680)/config!$AC$13</f>
        <v>0</v>
      </c>
      <c r="AP34" s="27">
        <f>SUM(D38:E38,D145:E145,D252:E252,D359:E359,D466:E466,D573:E573,D680:E680)/config!$AC$13</f>
        <v>0.42857142857142855</v>
      </c>
      <c r="AQ34" s="27">
        <f>SUM(F38,F145,F252,F359,F466,F573,F680)/config!$AC$13</f>
        <v>0</v>
      </c>
      <c r="AR34" s="27">
        <f>SUM(G38,G145,G252,G359,G466,G573,G680)/config!$AC$13</f>
        <v>0</v>
      </c>
      <c r="AS34" s="28">
        <f>SUM(H38:H38,H145:H145,H252:H252,H359:H359,H466:H466,H573:H573,H680:H680)/config!$AC$13</f>
        <v>0</v>
      </c>
      <c r="AU34" s="18">
        <f t="shared" si="40"/>
        <v>0.23958333333333323</v>
      </c>
      <c r="AV34" s="29">
        <f t="shared" si="8"/>
        <v>0</v>
      </c>
      <c r="AW34" s="30">
        <f t="shared" si="9"/>
        <v>0</v>
      </c>
      <c r="AX34" s="30">
        <f t="shared" si="10"/>
        <v>0</v>
      </c>
      <c r="AY34" s="30">
        <f t="shared" si="11"/>
        <v>1</v>
      </c>
      <c r="AZ34" s="30">
        <f t="shared" si="12"/>
        <v>1</v>
      </c>
      <c r="BA34" s="30">
        <f t="shared" si="13"/>
        <v>0</v>
      </c>
      <c r="BB34" s="31">
        <f t="shared" si="14"/>
        <v>1</v>
      </c>
      <c r="BC34" s="8"/>
      <c r="BD34" s="18">
        <f t="shared" si="15"/>
        <v>0.23958333333333323</v>
      </c>
      <c r="BE34" s="26" t="str">
        <f t="shared" si="16"/>
        <v>-</v>
      </c>
      <c r="BF34" s="27" t="str">
        <f t="shared" si="17"/>
        <v>-</v>
      </c>
      <c r="BG34" s="27" t="str">
        <f t="shared" si="18"/>
        <v>-</v>
      </c>
      <c r="BH34" s="27">
        <f t="shared" si="19"/>
        <v>15.9</v>
      </c>
      <c r="BI34" s="27">
        <f t="shared" si="20"/>
        <v>15.7</v>
      </c>
      <c r="BJ34" s="27" t="str">
        <f t="shared" si="21"/>
        <v>-</v>
      </c>
      <c r="BK34" s="28">
        <f t="shared" si="22"/>
        <v>12.6</v>
      </c>
      <c r="BL34" s="8"/>
      <c r="BM34" s="18">
        <f t="shared" si="23"/>
        <v>0.23958333333333323</v>
      </c>
      <c r="BN34" s="26" t="str">
        <f t="shared" si="24"/>
        <v>-</v>
      </c>
      <c r="BO34" s="27" t="str">
        <f t="shared" si="25"/>
        <v>-</v>
      </c>
      <c r="BP34" s="27" t="str">
        <f t="shared" si="26"/>
        <v>-</v>
      </c>
      <c r="BQ34" s="27" t="str">
        <f t="shared" si="27"/>
        <v>-</v>
      </c>
      <c r="BR34" s="27" t="str">
        <f t="shared" si="28"/>
        <v>-</v>
      </c>
      <c r="BS34" s="27" t="str">
        <f t="shared" si="29"/>
        <v>-</v>
      </c>
      <c r="BT34" s="28" t="str">
        <f t="shared" si="30"/>
        <v>-</v>
      </c>
      <c r="BV34" s="25">
        <f t="shared" si="41"/>
        <v>14.733333333333334</v>
      </c>
      <c r="BW34" s="304" t="e">
        <f t="shared" si="42"/>
        <v>#N/A</v>
      </c>
      <c r="BX34" s="306">
        <f t="shared" si="46"/>
        <v>60</v>
      </c>
      <c r="BZ34" s="26">
        <f t="shared" si="31"/>
        <v>0</v>
      </c>
      <c r="CA34" s="27">
        <f t="shared" si="32"/>
        <v>0</v>
      </c>
      <c r="CB34" s="27">
        <f t="shared" si="33"/>
        <v>0</v>
      </c>
      <c r="CC34" s="27">
        <f t="shared" si="34"/>
        <v>0</v>
      </c>
      <c r="CD34" s="27">
        <f t="shared" si="35"/>
        <v>0</v>
      </c>
      <c r="CE34" s="27">
        <f t="shared" si="36"/>
        <v>0</v>
      </c>
      <c r="CF34" s="28">
        <f t="shared" si="37"/>
        <v>0</v>
      </c>
      <c r="CI34" s="26" t="str">
        <f t="shared" si="43"/>
        <v/>
      </c>
      <c r="CJ34" s="27" t="str">
        <f t="shared" si="47"/>
        <v/>
      </c>
      <c r="CK34" s="27" t="str">
        <f t="shared" si="48"/>
        <v/>
      </c>
      <c r="CL34" s="27">
        <f t="shared" si="49"/>
        <v>15.9</v>
      </c>
      <c r="CM34" s="27">
        <f t="shared" si="50"/>
        <v>15.7</v>
      </c>
      <c r="CN34" s="27" t="str">
        <f t="shared" si="51"/>
        <v/>
      </c>
      <c r="CO34" s="28">
        <f t="shared" si="52"/>
        <v>12.6</v>
      </c>
    </row>
    <row r="35" spans="1:93" ht="15" customHeight="1" x14ac:dyDescent="0.25">
      <c r="A35" s="463" t="s">
        <v>38</v>
      </c>
      <c r="B35" s="482">
        <v>0</v>
      </c>
      <c r="C35" s="482">
        <v>0</v>
      </c>
      <c r="D35" s="482">
        <v>0</v>
      </c>
      <c r="E35" s="482">
        <v>0</v>
      </c>
      <c r="F35" s="482">
        <v>0</v>
      </c>
      <c r="G35" s="482">
        <v>0</v>
      </c>
      <c r="H35" s="482">
        <v>0</v>
      </c>
      <c r="I35" s="482" t="s">
        <v>20</v>
      </c>
      <c r="J35" s="479" t="s">
        <v>38</v>
      </c>
      <c r="K35" s="489">
        <v>0</v>
      </c>
      <c r="L35" s="482">
        <v>0</v>
      </c>
      <c r="M35" s="482">
        <v>0</v>
      </c>
      <c r="N35" s="482">
        <v>0</v>
      </c>
      <c r="O35" s="482">
        <v>0</v>
      </c>
      <c r="P35" s="482">
        <v>0</v>
      </c>
      <c r="Q35" s="482">
        <v>0</v>
      </c>
      <c r="R35" s="482">
        <v>0</v>
      </c>
      <c r="S35" s="482">
        <v>0</v>
      </c>
      <c r="T35" s="482">
        <v>0</v>
      </c>
      <c r="U35" s="482">
        <v>0</v>
      </c>
      <c r="V35" s="482">
        <v>0</v>
      </c>
      <c r="W35" s="482">
        <v>0</v>
      </c>
      <c r="X35" s="482">
        <v>0</v>
      </c>
      <c r="Y35" s="490" t="s">
        <v>418</v>
      </c>
      <c r="Z35" s="490" t="s">
        <v>418</v>
      </c>
      <c r="AA35" s="482">
        <v>0</v>
      </c>
      <c r="AB35" s="490">
        <v>0</v>
      </c>
      <c r="AC35" s="482">
        <v>0</v>
      </c>
      <c r="AD35" s="490">
        <v>0</v>
      </c>
      <c r="AE35" s="482">
        <v>0</v>
      </c>
      <c r="AF35" s="491">
        <v>0</v>
      </c>
      <c r="AL35" s="292">
        <f t="shared" si="7"/>
        <v>0</v>
      </c>
      <c r="AN35" s="18">
        <f t="shared" si="39"/>
        <v>0.24999999999999989</v>
      </c>
      <c r="AO35" s="26">
        <f>SUM(C39,C146,C253,C360,C467,C574,C681)/config!$AC$13</f>
        <v>0</v>
      </c>
      <c r="AP35" s="27">
        <f>SUM(D39:E39,D146:E146,D253:E253,D360:E360,D467:E467,D574:E574,D681:E681)/config!$AC$13</f>
        <v>0.42857142857142855</v>
      </c>
      <c r="AQ35" s="27">
        <f>SUM(F39,F146,F253,F360,F467,F574,F681)/config!$AC$13</f>
        <v>0</v>
      </c>
      <c r="AR35" s="27">
        <f>SUM(G39,G146,G253,G360,G467,G574,G681)/config!$AC$13</f>
        <v>0</v>
      </c>
      <c r="AS35" s="28">
        <f>SUM(H39:H39,H146:H146,H253:H253,H360:H360,H467:H467,H574:H574,H681:H681)/config!$AC$13</f>
        <v>0</v>
      </c>
      <c r="AU35" s="18">
        <f t="shared" si="40"/>
        <v>0.24999999999999989</v>
      </c>
      <c r="AV35" s="29">
        <f t="shared" si="8"/>
        <v>1</v>
      </c>
      <c r="AW35" s="30">
        <f t="shared" si="9"/>
        <v>0</v>
      </c>
      <c r="AX35" s="30">
        <f t="shared" si="10"/>
        <v>1</v>
      </c>
      <c r="AY35" s="30">
        <f t="shared" si="11"/>
        <v>1</v>
      </c>
      <c r="AZ35" s="30">
        <f t="shared" si="12"/>
        <v>0</v>
      </c>
      <c r="BA35" s="30">
        <f t="shared" si="13"/>
        <v>0</v>
      </c>
      <c r="BB35" s="31">
        <f t="shared" si="14"/>
        <v>0</v>
      </c>
      <c r="BC35" s="8"/>
      <c r="BD35" s="18">
        <f t="shared" si="15"/>
        <v>0.24999999999999989</v>
      </c>
      <c r="BE35" s="26">
        <f t="shared" si="16"/>
        <v>7.8</v>
      </c>
      <c r="BF35" s="27" t="str">
        <f t="shared" si="17"/>
        <v>-</v>
      </c>
      <c r="BG35" s="27">
        <f t="shared" si="18"/>
        <v>18.7</v>
      </c>
      <c r="BH35" s="27">
        <f t="shared" si="19"/>
        <v>18.899999999999999</v>
      </c>
      <c r="BI35" s="27" t="str">
        <f t="shared" si="20"/>
        <v>-</v>
      </c>
      <c r="BJ35" s="27" t="str">
        <f t="shared" si="21"/>
        <v>-</v>
      </c>
      <c r="BK35" s="28" t="str">
        <f t="shared" si="22"/>
        <v>-</v>
      </c>
      <c r="BL35" s="8"/>
      <c r="BM35" s="18">
        <f t="shared" si="23"/>
        <v>0.24999999999999989</v>
      </c>
      <c r="BN35" s="26" t="str">
        <f t="shared" si="24"/>
        <v>-</v>
      </c>
      <c r="BO35" s="27" t="str">
        <f t="shared" si="25"/>
        <v>-</v>
      </c>
      <c r="BP35" s="27" t="str">
        <f t="shared" si="26"/>
        <v>-</v>
      </c>
      <c r="BQ35" s="27" t="str">
        <f t="shared" si="27"/>
        <v>-</v>
      </c>
      <c r="BR35" s="27" t="str">
        <f t="shared" si="28"/>
        <v>-</v>
      </c>
      <c r="BS35" s="27" t="str">
        <f t="shared" si="29"/>
        <v>-</v>
      </c>
      <c r="BT35" s="28" t="str">
        <f t="shared" si="30"/>
        <v>-</v>
      </c>
      <c r="BV35" s="25">
        <f t="shared" si="41"/>
        <v>15.133333333333333</v>
      </c>
      <c r="BW35" s="304" t="e">
        <f t="shared" si="42"/>
        <v>#N/A</v>
      </c>
      <c r="BX35" s="306">
        <f t="shared" si="46"/>
        <v>60</v>
      </c>
      <c r="BZ35" s="26">
        <f t="shared" si="31"/>
        <v>0</v>
      </c>
      <c r="CA35" s="27">
        <f t="shared" si="32"/>
        <v>0</v>
      </c>
      <c r="CB35" s="27">
        <f t="shared" si="33"/>
        <v>0</v>
      </c>
      <c r="CC35" s="27">
        <f t="shared" si="34"/>
        <v>0</v>
      </c>
      <c r="CD35" s="27">
        <f t="shared" si="35"/>
        <v>0</v>
      </c>
      <c r="CE35" s="27">
        <f t="shared" si="36"/>
        <v>0</v>
      </c>
      <c r="CF35" s="28">
        <f t="shared" si="37"/>
        <v>0</v>
      </c>
      <c r="CI35" s="26">
        <f t="shared" si="43"/>
        <v>7.8</v>
      </c>
      <c r="CJ35" s="27" t="str">
        <f t="shared" si="47"/>
        <v/>
      </c>
      <c r="CK35" s="27">
        <f t="shared" si="48"/>
        <v>18.7</v>
      </c>
      <c r="CL35" s="27">
        <f t="shared" si="49"/>
        <v>18.899999999999999</v>
      </c>
      <c r="CM35" s="27" t="str">
        <f t="shared" si="50"/>
        <v/>
      </c>
      <c r="CN35" s="27" t="str">
        <f t="shared" si="51"/>
        <v/>
      </c>
      <c r="CO35" s="28" t="str">
        <f t="shared" si="52"/>
        <v/>
      </c>
    </row>
    <row r="36" spans="1:93" ht="15" customHeight="1" x14ac:dyDescent="0.25">
      <c r="A36" s="463" t="s">
        <v>65</v>
      </c>
      <c r="B36" s="482">
        <v>0</v>
      </c>
      <c r="C36" s="482">
        <v>0</v>
      </c>
      <c r="D36" s="482">
        <v>0</v>
      </c>
      <c r="E36" s="482">
        <v>0</v>
      </c>
      <c r="F36" s="482">
        <v>0</v>
      </c>
      <c r="G36" s="482">
        <v>0</v>
      </c>
      <c r="H36" s="482">
        <v>0</v>
      </c>
      <c r="I36" s="482" t="s">
        <v>20</v>
      </c>
      <c r="J36" s="479" t="s">
        <v>65</v>
      </c>
      <c r="K36" s="489">
        <v>0</v>
      </c>
      <c r="L36" s="482">
        <v>0</v>
      </c>
      <c r="M36" s="482">
        <v>0</v>
      </c>
      <c r="N36" s="482">
        <v>0</v>
      </c>
      <c r="O36" s="482">
        <v>0</v>
      </c>
      <c r="P36" s="482">
        <v>0</v>
      </c>
      <c r="Q36" s="482">
        <v>0</v>
      </c>
      <c r="R36" s="482">
        <v>0</v>
      </c>
      <c r="S36" s="482">
        <v>0</v>
      </c>
      <c r="T36" s="482">
        <v>0</v>
      </c>
      <c r="U36" s="482">
        <v>0</v>
      </c>
      <c r="V36" s="482">
        <v>0</v>
      </c>
      <c r="W36" s="482">
        <v>0</v>
      </c>
      <c r="X36" s="482">
        <v>0</v>
      </c>
      <c r="Y36" s="490" t="s">
        <v>418</v>
      </c>
      <c r="Z36" s="490" t="s">
        <v>418</v>
      </c>
      <c r="AA36" s="482">
        <v>0</v>
      </c>
      <c r="AB36" s="490">
        <v>0</v>
      </c>
      <c r="AC36" s="482">
        <v>0</v>
      </c>
      <c r="AD36" s="490">
        <v>0</v>
      </c>
      <c r="AE36" s="482">
        <v>0</v>
      </c>
      <c r="AF36" s="491">
        <v>0</v>
      </c>
      <c r="AL36" s="292">
        <f t="shared" si="7"/>
        <v>0</v>
      </c>
      <c r="AN36" s="18">
        <f t="shared" si="39"/>
        <v>0.26041666666666657</v>
      </c>
      <c r="AO36" s="26">
        <f>SUM(C40,C147,C254,C361,C468,C575,C682)/config!$AC$13</f>
        <v>0</v>
      </c>
      <c r="AP36" s="27">
        <f>SUM(D40:E40,D147:E147,D254:E254,D361:E361,D468:E468,D575:E575,D682:E682)/config!$AC$13</f>
        <v>0.5714285714285714</v>
      </c>
      <c r="AQ36" s="27">
        <f>SUM(F40,F147,F254,F361,F468,F575,F682)/config!$AC$13</f>
        <v>0</v>
      </c>
      <c r="AR36" s="27">
        <f>SUM(G40,G147,G254,G361,G468,G575,G682)/config!$AC$13</f>
        <v>0</v>
      </c>
      <c r="AS36" s="28">
        <f>SUM(H40:H40,H147:H147,H254:H254,H361:H361,H468:H468,H575:H575,H682:H682)/config!$AC$13</f>
        <v>0</v>
      </c>
      <c r="AU36" s="18">
        <f t="shared" si="40"/>
        <v>0.26041666666666657</v>
      </c>
      <c r="AV36" s="29">
        <f t="shared" si="8"/>
        <v>0</v>
      </c>
      <c r="AW36" s="30">
        <f t="shared" si="9"/>
        <v>1</v>
      </c>
      <c r="AX36" s="30">
        <f t="shared" si="10"/>
        <v>1</v>
      </c>
      <c r="AY36" s="30">
        <f t="shared" si="11"/>
        <v>0</v>
      </c>
      <c r="AZ36" s="30">
        <f t="shared" si="12"/>
        <v>1</v>
      </c>
      <c r="BA36" s="30">
        <f t="shared" si="13"/>
        <v>1</v>
      </c>
      <c r="BB36" s="31">
        <f t="shared" si="14"/>
        <v>0</v>
      </c>
      <c r="BC36" s="8"/>
      <c r="BD36" s="18">
        <f t="shared" si="15"/>
        <v>0.26041666666666657</v>
      </c>
      <c r="BE36" s="26" t="str">
        <f t="shared" si="16"/>
        <v>-</v>
      </c>
      <c r="BF36" s="27">
        <f t="shared" si="17"/>
        <v>10.1</v>
      </c>
      <c r="BG36" s="27">
        <f t="shared" si="18"/>
        <v>10.5</v>
      </c>
      <c r="BH36" s="27" t="str">
        <f t="shared" si="19"/>
        <v>-</v>
      </c>
      <c r="BI36" s="27">
        <f t="shared" si="20"/>
        <v>9.8000000000000007</v>
      </c>
      <c r="BJ36" s="27">
        <f t="shared" si="21"/>
        <v>16.7</v>
      </c>
      <c r="BK36" s="28" t="str">
        <f t="shared" si="22"/>
        <v>-</v>
      </c>
      <c r="BL36" s="8"/>
      <c r="BM36" s="18">
        <f t="shared" si="23"/>
        <v>0.26041666666666657</v>
      </c>
      <c r="BN36" s="26" t="str">
        <f t="shared" si="24"/>
        <v>-</v>
      </c>
      <c r="BO36" s="27" t="str">
        <f t="shared" si="25"/>
        <v>-</v>
      </c>
      <c r="BP36" s="27" t="str">
        <f t="shared" si="26"/>
        <v>-</v>
      </c>
      <c r="BQ36" s="27" t="str">
        <f t="shared" si="27"/>
        <v>-</v>
      </c>
      <c r="BR36" s="27" t="str">
        <f t="shared" si="28"/>
        <v>-</v>
      </c>
      <c r="BS36" s="27" t="str">
        <f t="shared" si="29"/>
        <v>-</v>
      </c>
      <c r="BT36" s="28" t="str">
        <f t="shared" si="30"/>
        <v>-</v>
      </c>
      <c r="BV36" s="25">
        <f t="shared" si="41"/>
        <v>11.775</v>
      </c>
      <c r="BW36" s="304" t="e">
        <f t="shared" si="42"/>
        <v>#N/A</v>
      </c>
      <c r="BX36" s="306">
        <f t="shared" si="46"/>
        <v>60</v>
      </c>
      <c r="BZ36" s="26">
        <f t="shared" si="31"/>
        <v>0</v>
      </c>
      <c r="CA36" s="27">
        <f t="shared" si="32"/>
        <v>0</v>
      </c>
      <c r="CB36" s="27">
        <f t="shared" si="33"/>
        <v>0</v>
      </c>
      <c r="CC36" s="27">
        <f t="shared" si="34"/>
        <v>0</v>
      </c>
      <c r="CD36" s="27">
        <f t="shared" si="35"/>
        <v>0</v>
      </c>
      <c r="CE36" s="27">
        <f t="shared" si="36"/>
        <v>0</v>
      </c>
      <c r="CF36" s="28">
        <f t="shared" si="37"/>
        <v>0</v>
      </c>
      <c r="CI36" s="26" t="str">
        <f t="shared" si="43"/>
        <v/>
      </c>
      <c r="CJ36" s="27">
        <f t="shared" si="47"/>
        <v>10.1</v>
      </c>
      <c r="CK36" s="27">
        <f t="shared" si="48"/>
        <v>10.5</v>
      </c>
      <c r="CL36" s="27" t="str">
        <f t="shared" si="49"/>
        <v/>
      </c>
      <c r="CM36" s="27">
        <f t="shared" si="50"/>
        <v>9.8000000000000007</v>
      </c>
      <c r="CN36" s="27">
        <f t="shared" si="51"/>
        <v>16.7</v>
      </c>
      <c r="CO36" s="28" t="str">
        <f t="shared" si="52"/>
        <v/>
      </c>
    </row>
    <row r="37" spans="1:93" ht="15" customHeight="1" x14ac:dyDescent="0.25">
      <c r="A37" s="463" t="s">
        <v>67</v>
      </c>
      <c r="B37" s="482">
        <v>0</v>
      </c>
      <c r="C37" s="482">
        <v>0</v>
      </c>
      <c r="D37" s="482">
        <v>0</v>
      </c>
      <c r="E37" s="482">
        <v>0</v>
      </c>
      <c r="F37" s="482">
        <v>0</v>
      </c>
      <c r="G37" s="482">
        <v>0</v>
      </c>
      <c r="H37" s="482">
        <v>0</v>
      </c>
      <c r="I37" s="482" t="s">
        <v>20</v>
      </c>
      <c r="J37" s="479" t="s">
        <v>67</v>
      </c>
      <c r="K37" s="489">
        <v>0</v>
      </c>
      <c r="L37" s="482">
        <v>0</v>
      </c>
      <c r="M37" s="482">
        <v>0</v>
      </c>
      <c r="N37" s="482">
        <v>0</v>
      </c>
      <c r="O37" s="482">
        <v>0</v>
      </c>
      <c r="P37" s="482">
        <v>0</v>
      </c>
      <c r="Q37" s="482">
        <v>0</v>
      </c>
      <c r="R37" s="482">
        <v>0</v>
      </c>
      <c r="S37" s="482">
        <v>0</v>
      </c>
      <c r="T37" s="482">
        <v>0</v>
      </c>
      <c r="U37" s="482">
        <v>0</v>
      </c>
      <c r="V37" s="482">
        <v>0</v>
      </c>
      <c r="W37" s="482">
        <v>0</v>
      </c>
      <c r="X37" s="482">
        <v>0</v>
      </c>
      <c r="Y37" s="490" t="s">
        <v>418</v>
      </c>
      <c r="Z37" s="490" t="s">
        <v>418</v>
      </c>
      <c r="AA37" s="482">
        <v>0</v>
      </c>
      <c r="AB37" s="490">
        <v>0</v>
      </c>
      <c r="AC37" s="482">
        <v>0</v>
      </c>
      <c r="AD37" s="490">
        <v>0</v>
      </c>
      <c r="AE37" s="482">
        <v>0</v>
      </c>
      <c r="AF37" s="491">
        <v>0</v>
      </c>
      <c r="AL37" s="292">
        <f t="shared" si="7"/>
        <v>0</v>
      </c>
      <c r="AN37" s="18">
        <f t="shared" si="39"/>
        <v>0.27083333333333326</v>
      </c>
      <c r="AO37" s="26">
        <f>SUM(C41,C148,C255,C362,C469,C576,C683)/config!$AC$13</f>
        <v>0</v>
      </c>
      <c r="AP37" s="27">
        <f>SUM(D41:E41,D148:E148,D255:E255,D362:E362,D469:E469,D576:E576,D683:E683)/config!$AC$13</f>
        <v>0</v>
      </c>
      <c r="AQ37" s="27">
        <f>SUM(F41,F148,F255,F362,F469,F576,F683)/config!$AC$13</f>
        <v>0</v>
      </c>
      <c r="AR37" s="27">
        <f>SUM(G41,G148,G255,G362,G469,G576,G683)/config!$AC$13</f>
        <v>0</v>
      </c>
      <c r="AS37" s="28">
        <f>SUM(H41:H41,H148:H148,H255:H255,H362:H362,H469:H469,H576:H576,H683:H683)/config!$AC$13</f>
        <v>0</v>
      </c>
      <c r="AU37" s="18">
        <f t="shared" si="40"/>
        <v>0.27083333333333326</v>
      </c>
      <c r="AV37" s="29">
        <f t="shared" si="8"/>
        <v>0</v>
      </c>
      <c r="AW37" s="30">
        <f t="shared" si="9"/>
        <v>0</v>
      </c>
      <c r="AX37" s="30">
        <f t="shared" si="10"/>
        <v>0</v>
      </c>
      <c r="AY37" s="30">
        <f t="shared" si="11"/>
        <v>0</v>
      </c>
      <c r="AZ37" s="30">
        <f t="shared" si="12"/>
        <v>0</v>
      </c>
      <c r="BA37" s="30">
        <f t="shared" si="13"/>
        <v>0</v>
      </c>
      <c r="BB37" s="31">
        <f t="shared" si="14"/>
        <v>0</v>
      </c>
      <c r="BC37" s="8"/>
      <c r="BD37" s="18">
        <f t="shared" si="15"/>
        <v>0.27083333333333326</v>
      </c>
      <c r="BE37" s="26" t="str">
        <f t="shared" si="16"/>
        <v>-</v>
      </c>
      <c r="BF37" s="27" t="str">
        <f t="shared" si="17"/>
        <v>-</v>
      </c>
      <c r="BG37" s="27" t="str">
        <f t="shared" si="18"/>
        <v>-</v>
      </c>
      <c r="BH37" s="27" t="str">
        <f t="shared" si="19"/>
        <v>-</v>
      </c>
      <c r="BI37" s="27" t="str">
        <f t="shared" si="20"/>
        <v>-</v>
      </c>
      <c r="BJ37" s="27" t="str">
        <f t="shared" si="21"/>
        <v>-</v>
      </c>
      <c r="BK37" s="28" t="str">
        <f t="shared" si="22"/>
        <v>-</v>
      </c>
      <c r="BL37" s="8"/>
      <c r="BM37" s="18">
        <f t="shared" si="23"/>
        <v>0.27083333333333326</v>
      </c>
      <c r="BN37" s="26" t="str">
        <f t="shared" si="24"/>
        <v>-</v>
      </c>
      <c r="BO37" s="27" t="str">
        <f t="shared" si="25"/>
        <v>-</v>
      </c>
      <c r="BP37" s="27" t="str">
        <f t="shared" si="26"/>
        <v>-</v>
      </c>
      <c r="BQ37" s="27" t="str">
        <f t="shared" si="27"/>
        <v>-</v>
      </c>
      <c r="BR37" s="27" t="str">
        <f t="shared" si="28"/>
        <v>-</v>
      </c>
      <c r="BS37" s="27" t="str">
        <f t="shared" si="29"/>
        <v>-</v>
      </c>
      <c r="BT37" s="28" t="str">
        <f t="shared" si="30"/>
        <v>-</v>
      </c>
      <c r="BV37" s="25" t="e">
        <f t="shared" si="41"/>
        <v>#N/A</v>
      </c>
      <c r="BW37" s="304" t="e">
        <f t="shared" si="42"/>
        <v>#N/A</v>
      </c>
      <c r="BX37" s="306">
        <f t="shared" si="46"/>
        <v>60</v>
      </c>
      <c r="BZ37" s="26">
        <f t="shared" si="31"/>
        <v>0</v>
      </c>
      <c r="CA37" s="27">
        <f t="shared" si="32"/>
        <v>0</v>
      </c>
      <c r="CB37" s="27">
        <f t="shared" si="33"/>
        <v>0</v>
      </c>
      <c r="CC37" s="27">
        <f t="shared" si="34"/>
        <v>0</v>
      </c>
      <c r="CD37" s="27">
        <f t="shared" si="35"/>
        <v>0</v>
      </c>
      <c r="CE37" s="27">
        <f t="shared" si="36"/>
        <v>0</v>
      </c>
      <c r="CF37" s="28">
        <f t="shared" si="37"/>
        <v>0</v>
      </c>
      <c r="CI37" s="26" t="str">
        <f t="shared" si="43"/>
        <v/>
      </c>
      <c r="CJ37" s="27" t="str">
        <f t="shared" si="47"/>
        <v/>
      </c>
      <c r="CK37" s="27" t="str">
        <f t="shared" si="48"/>
        <v/>
      </c>
      <c r="CL37" s="27" t="str">
        <f t="shared" si="49"/>
        <v/>
      </c>
      <c r="CM37" s="27" t="str">
        <f t="shared" si="50"/>
        <v/>
      </c>
      <c r="CN37" s="27" t="str">
        <f t="shared" si="51"/>
        <v/>
      </c>
      <c r="CO37" s="28" t="str">
        <f t="shared" si="52"/>
        <v/>
      </c>
    </row>
    <row r="38" spans="1:93" ht="15" customHeight="1" x14ac:dyDescent="0.25">
      <c r="A38" s="463" t="s">
        <v>69</v>
      </c>
      <c r="B38" s="482">
        <v>0</v>
      </c>
      <c r="C38" s="482">
        <v>0</v>
      </c>
      <c r="D38" s="482">
        <v>0</v>
      </c>
      <c r="E38" s="482">
        <v>0</v>
      </c>
      <c r="F38" s="482">
        <v>0</v>
      </c>
      <c r="G38" s="482">
        <v>0</v>
      </c>
      <c r="H38" s="482">
        <v>0</v>
      </c>
      <c r="I38" s="482" t="s">
        <v>20</v>
      </c>
      <c r="J38" s="479" t="s">
        <v>69</v>
      </c>
      <c r="K38" s="489">
        <v>0</v>
      </c>
      <c r="L38" s="482">
        <v>0</v>
      </c>
      <c r="M38" s="482">
        <v>0</v>
      </c>
      <c r="N38" s="482">
        <v>0</v>
      </c>
      <c r="O38" s="482">
        <v>0</v>
      </c>
      <c r="P38" s="482">
        <v>0</v>
      </c>
      <c r="Q38" s="482">
        <v>0</v>
      </c>
      <c r="R38" s="482">
        <v>0</v>
      </c>
      <c r="S38" s="482">
        <v>0</v>
      </c>
      <c r="T38" s="482">
        <v>0</v>
      </c>
      <c r="U38" s="482">
        <v>0</v>
      </c>
      <c r="V38" s="482">
        <v>0</v>
      </c>
      <c r="W38" s="482">
        <v>0</v>
      </c>
      <c r="X38" s="482">
        <v>0</v>
      </c>
      <c r="Y38" s="490" t="s">
        <v>418</v>
      </c>
      <c r="Z38" s="490" t="s">
        <v>418</v>
      </c>
      <c r="AA38" s="482">
        <v>0</v>
      </c>
      <c r="AB38" s="490">
        <v>0</v>
      </c>
      <c r="AC38" s="482">
        <v>0</v>
      </c>
      <c r="AD38" s="490">
        <v>0</v>
      </c>
      <c r="AE38" s="482">
        <v>0</v>
      </c>
      <c r="AF38" s="491">
        <v>0</v>
      </c>
      <c r="AL38" s="292">
        <f t="shared" si="7"/>
        <v>0</v>
      </c>
      <c r="AN38" s="18">
        <f t="shared" si="39"/>
        <v>0.28124999999999994</v>
      </c>
      <c r="AO38" s="26">
        <f>SUM(C42,C149,C256,C363,C470,C577,C684)/config!$AC$13</f>
        <v>0</v>
      </c>
      <c r="AP38" s="27">
        <f>SUM(D42:E42,D149:E149,D256:E256,D363:E363,D470:E470,D577:E577,D684:E684)/config!$AC$13</f>
        <v>0.7142857142857143</v>
      </c>
      <c r="AQ38" s="27">
        <f>SUM(F42,F149,F256,F363,F470,F577,F684)/config!$AC$13</f>
        <v>0</v>
      </c>
      <c r="AR38" s="27">
        <f>SUM(G42,G149,G256,G363,G470,G577,G684)/config!$AC$13</f>
        <v>0</v>
      </c>
      <c r="AS38" s="28">
        <f>SUM(H42:H42,H149:H149,H256:H256,H363:H363,H470:H470,H577:H577,H684:H684)/config!$AC$13</f>
        <v>0</v>
      </c>
      <c r="AU38" s="18">
        <f t="shared" si="40"/>
        <v>0.28124999999999994</v>
      </c>
      <c r="AV38" s="29">
        <f t="shared" si="8"/>
        <v>2</v>
      </c>
      <c r="AW38" s="30">
        <f t="shared" si="9"/>
        <v>0</v>
      </c>
      <c r="AX38" s="30">
        <f t="shared" si="10"/>
        <v>1</v>
      </c>
      <c r="AY38" s="30">
        <f t="shared" si="11"/>
        <v>1</v>
      </c>
      <c r="AZ38" s="30">
        <f t="shared" si="12"/>
        <v>0</v>
      </c>
      <c r="BA38" s="30">
        <f t="shared" si="13"/>
        <v>0</v>
      </c>
      <c r="BB38" s="31">
        <f t="shared" si="14"/>
        <v>1</v>
      </c>
      <c r="BC38" s="8"/>
      <c r="BD38" s="18">
        <f t="shared" si="15"/>
        <v>0.28124999999999994</v>
      </c>
      <c r="BE38" s="26">
        <f t="shared" si="16"/>
        <v>9.8000000000000007</v>
      </c>
      <c r="BF38" s="27" t="str">
        <f t="shared" si="17"/>
        <v>-</v>
      </c>
      <c r="BG38" s="27">
        <f t="shared" si="18"/>
        <v>14.2</v>
      </c>
      <c r="BH38" s="27">
        <f t="shared" si="19"/>
        <v>16.8</v>
      </c>
      <c r="BI38" s="27" t="str">
        <f t="shared" si="20"/>
        <v>-</v>
      </c>
      <c r="BJ38" s="27" t="str">
        <f t="shared" si="21"/>
        <v>-</v>
      </c>
      <c r="BK38" s="28">
        <f t="shared" si="22"/>
        <v>17</v>
      </c>
      <c r="BL38" s="8"/>
      <c r="BM38" s="18">
        <f t="shared" si="23"/>
        <v>0.28124999999999994</v>
      </c>
      <c r="BN38" s="26" t="str">
        <f t="shared" si="24"/>
        <v>-</v>
      </c>
      <c r="BO38" s="27" t="str">
        <f t="shared" si="25"/>
        <v>-</v>
      </c>
      <c r="BP38" s="27" t="str">
        <f t="shared" si="26"/>
        <v>-</v>
      </c>
      <c r="BQ38" s="27" t="str">
        <f t="shared" si="27"/>
        <v>-</v>
      </c>
      <c r="BR38" s="27" t="str">
        <f t="shared" si="28"/>
        <v>-</v>
      </c>
      <c r="BS38" s="27" t="str">
        <f t="shared" si="29"/>
        <v>-</v>
      </c>
      <c r="BT38" s="28" t="str">
        <f t="shared" si="30"/>
        <v>-</v>
      </c>
      <c r="BV38" s="25">
        <f t="shared" si="41"/>
        <v>14.45</v>
      </c>
      <c r="BW38" s="304" t="e">
        <f t="shared" si="42"/>
        <v>#N/A</v>
      </c>
      <c r="BX38" s="306">
        <f t="shared" si="46"/>
        <v>60</v>
      </c>
      <c r="BZ38" s="26">
        <f t="shared" si="31"/>
        <v>0</v>
      </c>
      <c r="CA38" s="27">
        <f t="shared" si="32"/>
        <v>0</v>
      </c>
      <c r="CB38" s="27">
        <f t="shared" si="33"/>
        <v>0</v>
      </c>
      <c r="CC38" s="27">
        <f t="shared" si="34"/>
        <v>0</v>
      </c>
      <c r="CD38" s="27">
        <f t="shared" si="35"/>
        <v>0</v>
      </c>
      <c r="CE38" s="27">
        <f t="shared" si="36"/>
        <v>0</v>
      </c>
      <c r="CF38" s="28">
        <f t="shared" si="37"/>
        <v>0</v>
      </c>
      <c r="CI38" s="26">
        <f t="shared" si="43"/>
        <v>19.600000000000001</v>
      </c>
      <c r="CJ38" s="27" t="str">
        <f t="shared" si="47"/>
        <v/>
      </c>
      <c r="CK38" s="27">
        <f t="shared" si="48"/>
        <v>14.2</v>
      </c>
      <c r="CL38" s="27">
        <f t="shared" si="49"/>
        <v>16.8</v>
      </c>
      <c r="CM38" s="27" t="str">
        <f t="shared" si="50"/>
        <v/>
      </c>
      <c r="CN38" s="27" t="str">
        <f t="shared" si="51"/>
        <v/>
      </c>
      <c r="CO38" s="28">
        <f t="shared" si="52"/>
        <v>17</v>
      </c>
    </row>
    <row r="39" spans="1:93" ht="15" customHeight="1" x14ac:dyDescent="0.25">
      <c r="A39" s="463" t="s">
        <v>40</v>
      </c>
      <c r="B39" s="482">
        <v>1</v>
      </c>
      <c r="C39" s="482">
        <v>0</v>
      </c>
      <c r="D39" s="482">
        <v>1</v>
      </c>
      <c r="E39" s="482">
        <v>0</v>
      </c>
      <c r="F39" s="482">
        <v>0</v>
      </c>
      <c r="G39" s="482">
        <v>0</v>
      </c>
      <c r="H39" s="482">
        <v>0</v>
      </c>
      <c r="I39" s="482" t="s">
        <v>20</v>
      </c>
      <c r="J39" s="479" t="s">
        <v>40</v>
      </c>
      <c r="K39" s="489">
        <v>1</v>
      </c>
      <c r="L39" s="482">
        <v>0</v>
      </c>
      <c r="M39" s="482">
        <v>0</v>
      </c>
      <c r="N39" s="482">
        <v>0</v>
      </c>
      <c r="O39" s="482">
        <v>0</v>
      </c>
      <c r="P39" s="482">
        <v>0</v>
      </c>
      <c r="Q39" s="482">
        <v>0</v>
      </c>
      <c r="R39" s="482">
        <v>0</v>
      </c>
      <c r="S39" s="482">
        <v>0</v>
      </c>
      <c r="T39" s="482">
        <v>0</v>
      </c>
      <c r="U39" s="482">
        <v>0</v>
      </c>
      <c r="V39" s="482">
        <v>0</v>
      </c>
      <c r="W39" s="482">
        <v>0</v>
      </c>
      <c r="X39" s="482">
        <v>0</v>
      </c>
      <c r="Y39" s="490">
        <v>7.8</v>
      </c>
      <c r="Z39" s="490" t="s">
        <v>418</v>
      </c>
      <c r="AA39" s="482">
        <v>0</v>
      </c>
      <c r="AB39" s="490">
        <v>0</v>
      </c>
      <c r="AC39" s="482">
        <v>0</v>
      </c>
      <c r="AD39" s="490">
        <v>0</v>
      </c>
      <c r="AE39" s="482">
        <v>0</v>
      </c>
      <c r="AF39" s="491">
        <v>0</v>
      </c>
      <c r="AL39" s="292">
        <f t="shared" si="7"/>
        <v>0</v>
      </c>
      <c r="AN39" s="18">
        <f t="shared" si="39"/>
        <v>0.29166666666666663</v>
      </c>
      <c r="AO39" s="32">
        <f>SUM(C43,C150,C257,C364,C471,C578,C685)/config!$AC$13</f>
        <v>0</v>
      </c>
      <c r="AP39" s="33">
        <f>SUM(D43:E43,D150:E150,D257:E257,D364:E364,D471:E471,D578:E578,D685:E685)/config!$AC$13</f>
        <v>0.8571428571428571</v>
      </c>
      <c r="AQ39" s="33">
        <f>SUM(F43,F150,F257,F364,F471,F578,F685)/config!$AC$13</f>
        <v>0</v>
      </c>
      <c r="AR39" s="33">
        <f>SUM(G43,G150,G257,G364,G471,G578,G685)/config!$AC$13</f>
        <v>0</v>
      </c>
      <c r="AS39" s="34">
        <f>SUM(H43:H43,H150:H150,H257:H257,H364:H364,H471:H471,H578:H578,H685:H685)/config!$AC$13</f>
        <v>0</v>
      </c>
      <c r="AU39" s="18">
        <f t="shared" si="40"/>
        <v>0.29166666666666663</v>
      </c>
      <c r="AV39" s="35">
        <f t="shared" si="8"/>
        <v>1</v>
      </c>
      <c r="AW39" s="36">
        <f t="shared" si="9"/>
        <v>2</v>
      </c>
      <c r="AX39" s="36">
        <f t="shared" si="10"/>
        <v>2</v>
      </c>
      <c r="AY39" s="36">
        <f t="shared" si="11"/>
        <v>1</v>
      </c>
      <c r="AZ39" s="36">
        <f t="shared" si="12"/>
        <v>0</v>
      </c>
      <c r="BA39" s="36">
        <f t="shared" si="13"/>
        <v>0</v>
      </c>
      <c r="BB39" s="37">
        <f t="shared" si="14"/>
        <v>0</v>
      </c>
      <c r="BC39" s="8"/>
      <c r="BD39" s="18">
        <f t="shared" si="15"/>
        <v>0.29166666666666663</v>
      </c>
      <c r="BE39" s="32">
        <f t="shared" si="16"/>
        <v>18.600000000000001</v>
      </c>
      <c r="BF39" s="33">
        <f t="shared" si="17"/>
        <v>15.6</v>
      </c>
      <c r="BG39" s="33">
        <f t="shared" si="18"/>
        <v>20.399999999999999</v>
      </c>
      <c r="BH39" s="33">
        <f t="shared" si="19"/>
        <v>19.5</v>
      </c>
      <c r="BI39" s="33" t="str">
        <f t="shared" si="20"/>
        <v>-</v>
      </c>
      <c r="BJ39" s="33" t="str">
        <f t="shared" si="21"/>
        <v>-</v>
      </c>
      <c r="BK39" s="34" t="str">
        <f t="shared" si="22"/>
        <v>-</v>
      </c>
      <c r="BL39" s="8"/>
      <c r="BM39" s="18">
        <f t="shared" si="23"/>
        <v>0.29166666666666663</v>
      </c>
      <c r="BN39" s="32" t="str">
        <f t="shared" si="24"/>
        <v>-</v>
      </c>
      <c r="BO39" s="33" t="str">
        <f t="shared" si="25"/>
        <v>-</v>
      </c>
      <c r="BP39" s="33" t="str">
        <f t="shared" si="26"/>
        <v>-</v>
      </c>
      <c r="BQ39" s="33" t="str">
        <f t="shared" si="27"/>
        <v>-</v>
      </c>
      <c r="BR39" s="33" t="str">
        <f t="shared" si="28"/>
        <v>-</v>
      </c>
      <c r="BS39" s="33" t="str">
        <f t="shared" si="29"/>
        <v>-</v>
      </c>
      <c r="BT39" s="34" t="str">
        <f t="shared" si="30"/>
        <v>-</v>
      </c>
      <c r="BV39" s="25">
        <f t="shared" si="41"/>
        <v>18.524999999999999</v>
      </c>
      <c r="BW39" s="304" t="e">
        <f t="shared" si="42"/>
        <v>#N/A</v>
      </c>
      <c r="BX39" s="306">
        <f t="shared" si="46"/>
        <v>60</v>
      </c>
      <c r="BZ39" s="32">
        <f t="shared" si="31"/>
        <v>0</v>
      </c>
      <c r="CA39" s="33">
        <f t="shared" si="32"/>
        <v>0</v>
      </c>
      <c r="CB39" s="33">
        <f t="shared" si="33"/>
        <v>0</v>
      </c>
      <c r="CC39" s="33">
        <f t="shared" si="34"/>
        <v>0</v>
      </c>
      <c r="CD39" s="33">
        <f t="shared" si="35"/>
        <v>0</v>
      </c>
      <c r="CE39" s="33">
        <f t="shared" si="36"/>
        <v>0</v>
      </c>
      <c r="CF39" s="34">
        <f t="shared" si="37"/>
        <v>0</v>
      </c>
      <c r="CI39" s="32">
        <f t="shared" si="43"/>
        <v>18.600000000000001</v>
      </c>
      <c r="CJ39" s="33">
        <f t="shared" si="47"/>
        <v>31.2</v>
      </c>
      <c r="CK39" s="33">
        <f t="shared" si="48"/>
        <v>40.799999999999997</v>
      </c>
      <c r="CL39" s="33">
        <f t="shared" si="49"/>
        <v>19.5</v>
      </c>
      <c r="CM39" s="33" t="str">
        <f t="shared" si="50"/>
        <v/>
      </c>
      <c r="CN39" s="33" t="str">
        <f t="shared" si="51"/>
        <v/>
      </c>
      <c r="CO39" s="34" t="str">
        <f t="shared" si="52"/>
        <v/>
      </c>
    </row>
    <row r="40" spans="1:93" ht="15" customHeight="1" x14ac:dyDescent="0.25">
      <c r="A40" s="463" t="s">
        <v>71</v>
      </c>
      <c r="B40" s="482">
        <v>0</v>
      </c>
      <c r="C40" s="482">
        <v>0</v>
      </c>
      <c r="D40" s="482">
        <v>0</v>
      </c>
      <c r="E40" s="482">
        <v>0</v>
      </c>
      <c r="F40" s="482">
        <v>0</v>
      </c>
      <c r="G40" s="482">
        <v>0</v>
      </c>
      <c r="H40" s="482">
        <v>0</v>
      </c>
      <c r="I40" s="482" t="s">
        <v>20</v>
      </c>
      <c r="J40" s="479" t="s">
        <v>71</v>
      </c>
      <c r="K40" s="489">
        <v>0</v>
      </c>
      <c r="L40" s="482">
        <v>0</v>
      </c>
      <c r="M40" s="482">
        <v>0</v>
      </c>
      <c r="N40" s="482">
        <v>0</v>
      </c>
      <c r="O40" s="482">
        <v>0</v>
      </c>
      <c r="P40" s="482">
        <v>0</v>
      </c>
      <c r="Q40" s="482">
        <v>0</v>
      </c>
      <c r="R40" s="482">
        <v>0</v>
      </c>
      <c r="S40" s="482">
        <v>0</v>
      </c>
      <c r="T40" s="482">
        <v>0</v>
      </c>
      <c r="U40" s="482">
        <v>0</v>
      </c>
      <c r="V40" s="482">
        <v>0</v>
      </c>
      <c r="W40" s="482">
        <v>0</v>
      </c>
      <c r="X40" s="482">
        <v>0</v>
      </c>
      <c r="Y40" s="490" t="s">
        <v>418</v>
      </c>
      <c r="Z40" s="490" t="s">
        <v>418</v>
      </c>
      <c r="AA40" s="482">
        <v>0</v>
      </c>
      <c r="AB40" s="490">
        <v>0</v>
      </c>
      <c r="AC40" s="482">
        <v>0</v>
      </c>
      <c r="AD40" s="490">
        <v>0</v>
      </c>
      <c r="AE40" s="482">
        <v>0</v>
      </c>
      <c r="AF40" s="491">
        <v>0</v>
      </c>
      <c r="AL40" s="292">
        <f t="shared" si="7"/>
        <v>0</v>
      </c>
      <c r="AN40" s="18">
        <f t="shared" si="39"/>
        <v>0.30208333333333331</v>
      </c>
      <c r="AO40" s="26">
        <f>SUM(C44,C151,C258,C365,C472,C579,C686)/config!$AC$13</f>
        <v>0</v>
      </c>
      <c r="AP40" s="27">
        <f>SUM(D44:E44,D151:E151,D258:E258,D365:E365,D472:E472,D579:E579,D686:E686)/config!$AC$13</f>
        <v>0.5714285714285714</v>
      </c>
      <c r="AQ40" s="27">
        <f>SUM(F44,F151,F258,F365,F472,F579,F686)/config!$AC$13</f>
        <v>0</v>
      </c>
      <c r="AR40" s="27">
        <f>SUM(G44,G151,G258,G365,G472,G579,G686)/config!$AC$13</f>
        <v>0</v>
      </c>
      <c r="AS40" s="28">
        <f>SUM(H44:H44,H151:H151,H258:H258,H365:H365,H472:H472,H579:H579,H686:H686)/config!$AC$13</f>
        <v>0</v>
      </c>
      <c r="AU40" s="18">
        <f t="shared" si="40"/>
        <v>0.30208333333333331</v>
      </c>
      <c r="AV40" s="29">
        <f t="shared" si="8"/>
        <v>1</v>
      </c>
      <c r="AW40" s="30">
        <f t="shared" si="9"/>
        <v>0</v>
      </c>
      <c r="AX40" s="30">
        <f t="shared" si="10"/>
        <v>0</v>
      </c>
      <c r="AY40" s="30">
        <f t="shared" si="11"/>
        <v>1</v>
      </c>
      <c r="AZ40" s="30">
        <f t="shared" si="12"/>
        <v>1</v>
      </c>
      <c r="BA40" s="30">
        <f t="shared" si="13"/>
        <v>0</v>
      </c>
      <c r="BB40" s="31">
        <f t="shared" si="14"/>
        <v>1</v>
      </c>
      <c r="BC40" s="8"/>
      <c r="BD40" s="18">
        <f t="shared" si="15"/>
        <v>0.30208333333333331</v>
      </c>
      <c r="BE40" s="26">
        <f t="shared" si="16"/>
        <v>17</v>
      </c>
      <c r="BF40" s="27" t="str">
        <f t="shared" si="17"/>
        <v>-</v>
      </c>
      <c r="BG40" s="27" t="str">
        <f t="shared" si="18"/>
        <v>-</v>
      </c>
      <c r="BH40" s="27">
        <f t="shared" si="19"/>
        <v>21</v>
      </c>
      <c r="BI40" s="27">
        <f t="shared" si="20"/>
        <v>18.899999999999999</v>
      </c>
      <c r="BJ40" s="27" t="str">
        <f t="shared" si="21"/>
        <v>-</v>
      </c>
      <c r="BK40" s="28">
        <f t="shared" si="22"/>
        <v>20.2</v>
      </c>
      <c r="BL40" s="8"/>
      <c r="BM40" s="18">
        <f t="shared" si="23"/>
        <v>0.30208333333333331</v>
      </c>
      <c r="BN40" s="26" t="str">
        <f t="shared" si="24"/>
        <v>-</v>
      </c>
      <c r="BO40" s="27" t="str">
        <f t="shared" si="25"/>
        <v>-</v>
      </c>
      <c r="BP40" s="27" t="str">
        <f t="shared" si="26"/>
        <v>-</v>
      </c>
      <c r="BQ40" s="27" t="str">
        <f t="shared" si="27"/>
        <v>-</v>
      </c>
      <c r="BR40" s="27" t="str">
        <f t="shared" si="28"/>
        <v>-</v>
      </c>
      <c r="BS40" s="27" t="str">
        <f t="shared" si="29"/>
        <v>-</v>
      </c>
      <c r="BT40" s="28" t="str">
        <f t="shared" si="30"/>
        <v>-</v>
      </c>
      <c r="BV40" s="25">
        <f t="shared" si="41"/>
        <v>19.274999999999999</v>
      </c>
      <c r="BW40" s="304" t="e">
        <f t="shared" si="42"/>
        <v>#N/A</v>
      </c>
      <c r="BX40" s="306">
        <f t="shared" si="46"/>
        <v>60</v>
      </c>
      <c r="BZ40" s="26">
        <f t="shared" si="31"/>
        <v>0</v>
      </c>
      <c r="CA40" s="27">
        <f t="shared" si="32"/>
        <v>0</v>
      </c>
      <c r="CB40" s="27">
        <f t="shared" si="33"/>
        <v>0</v>
      </c>
      <c r="CC40" s="27">
        <f t="shared" si="34"/>
        <v>0</v>
      </c>
      <c r="CD40" s="27">
        <f t="shared" si="35"/>
        <v>0</v>
      </c>
      <c r="CE40" s="27">
        <f t="shared" si="36"/>
        <v>0</v>
      </c>
      <c r="CF40" s="28">
        <f t="shared" si="37"/>
        <v>0</v>
      </c>
      <c r="CI40" s="26">
        <f t="shared" si="43"/>
        <v>17</v>
      </c>
      <c r="CJ40" s="27" t="str">
        <f t="shared" si="47"/>
        <v/>
      </c>
      <c r="CK40" s="27" t="str">
        <f t="shared" si="48"/>
        <v/>
      </c>
      <c r="CL40" s="27">
        <f t="shared" si="49"/>
        <v>21</v>
      </c>
      <c r="CM40" s="27">
        <f t="shared" si="50"/>
        <v>18.899999999999999</v>
      </c>
      <c r="CN40" s="27" t="str">
        <f t="shared" si="51"/>
        <v/>
      </c>
      <c r="CO40" s="28">
        <f t="shared" si="52"/>
        <v>20.2</v>
      </c>
    </row>
    <row r="41" spans="1:93" ht="15" customHeight="1" x14ac:dyDescent="0.25">
      <c r="A41" s="463" t="s">
        <v>72</v>
      </c>
      <c r="B41" s="482">
        <v>0</v>
      </c>
      <c r="C41" s="482">
        <v>0</v>
      </c>
      <c r="D41" s="482">
        <v>0</v>
      </c>
      <c r="E41" s="482">
        <v>0</v>
      </c>
      <c r="F41" s="482">
        <v>0</v>
      </c>
      <c r="G41" s="482">
        <v>0</v>
      </c>
      <c r="H41" s="482">
        <v>0</v>
      </c>
      <c r="I41" s="482" t="s">
        <v>20</v>
      </c>
      <c r="J41" s="479" t="s">
        <v>72</v>
      </c>
      <c r="K41" s="489">
        <v>0</v>
      </c>
      <c r="L41" s="482">
        <v>0</v>
      </c>
      <c r="M41" s="482">
        <v>0</v>
      </c>
      <c r="N41" s="482">
        <v>0</v>
      </c>
      <c r="O41" s="482">
        <v>0</v>
      </c>
      <c r="P41" s="482">
        <v>0</v>
      </c>
      <c r="Q41" s="482">
        <v>0</v>
      </c>
      <c r="R41" s="482">
        <v>0</v>
      </c>
      <c r="S41" s="482">
        <v>0</v>
      </c>
      <c r="T41" s="482">
        <v>0</v>
      </c>
      <c r="U41" s="482">
        <v>0</v>
      </c>
      <c r="V41" s="482">
        <v>0</v>
      </c>
      <c r="W41" s="482">
        <v>0</v>
      </c>
      <c r="X41" s="482">
        <v>0</v>
      </c>
      <c r="Y41" s="490" t="s">
        <v>418</v>
      </c>
      <c r="Z41" s="490" t="s">
        <v>418</v>
      </c>
      <c r="AA41" s="482">
        <v>0</v>
      </c>
      <c r="AB41" s="490">
        <v>0</v>
      </c>
      <c r="AC41" s="482">
        <v>0</v>
      </c>
      <c r="AD41" s="490">
        <v>0</v>
      </c>
      <c r="AE41" s="482">
        <v>0</v>
      </c>
      <c r="AF41" s="491">
        <v>0</v>
      </c>
      <c r="AL41" s="292">
        <f t="shared" si="7"/>
        <v>0</v>
      </c>
      <c r="AN41" s="18">
        <f t="shared" si="39"/>
        <v>0.3125</v>
      </c>
      <c r="AO41" s="26">
        <f>SUM(C45,C152,C259,C366,C473,C580,C687)/config!$AC$13</f>
        <v>0</v>
      </c>
      <c r="AP41" s="27">
        <f>SUM(D45:E45,D152:E152,D259:E259,D366:E366,D473:E473,D580:E580,D687:E687)/config!$AC$13</f>
        <v>1.5714285714285714</v>
      </c>
      <c r="AQ41" s="27">
        <f>SUM(F45,F152,F259,F366,F473,F580,F687)/config!$AC$13</f>
        <v>0</v>
      </c>
      <c r="AR41" s="27">
        <f>SUM(G45,G152,G259,G366,G473,G580,G687)/config!$AC$13</f>
        <v>0</v>
      </c>
      <c r="AS41" s="28">
        <f>SUM(H45:H45,H152:H152,H259:H259,H366:H366,H473:H473,H580:H580,H687:H687)/config!$AC$13</f>
        <v>0</v>
      </c>
      <c r="AU41" s="18">
        <f t="shared" si="40"/>
        <v>0.3125</v>
      </c>
      <c r="AV41" s="29">
        <f t="shared" si="8"/>
        <v>3</v>
      </c>
      <c r="AW41" s="30">
        <f t="shared" si="9"/>
        <v>4</v>
      </c>
      <c r="AX41" s="30">
        <f t="shared" si="10"/>
        <v>1</v>
      </c>
      <c r="AY41" s="30">
        <f t="shared" si="11"/>
        <v>1</v>
      </c>
      <c r="AZ41" s="30">
        <f t="shared" si="12"/>
        <v>0</v>
      </c>
      <c r="BA41" s="30">
        <f t="shared" si="13"/>
        <v>1</v>
      </c>
      <c r="BB41" s="31">
        <f t="shared" si="14"/>
        <v>1</v>
      </c>
      <c r="BC41" s="8"/>
      <c r="BD41" s="18">
        <f t="shared" si="15"/>
        <v>0.3125</v>
      </c>
      <c r="BE41" s="26">
        <f t="shared" si="16"/>
        <v>18</v>
      </c>
      <c r="BF41" s="27">
        <f t="shared" si="17"/>
        <v>15.4</v>
      </c>
      <c r="BG41" s="27">
        <f t="shared" si="18"/>
        <v>16.100000000000001</v>
      </c>
      <c r="BH41" s="27">
        <f t="shared" si="19"/>
        <v>12</v>
      </c>
      <c r="BI41" s="27" t="str">
        <f t="shared" si="20"/>
        <v>-</v>
      </c>
      <c r="BJ41" s="27">
        <f t="shared" si="21"/>
        <v>22.8</v>
      </c>
      <c r="BK41" s="28">
        <f t="shared" si="22"/>
        <v>13.4</v>
      </c>
      <c r="BL41" s="8"/>
      <c r="BM41" s="18">
        <f t="shared" si="23"/>
        <v>0.3125</v>
      </c>
      <c r="BN41" s="26" t="str">
        <f t="shared" si="24"/>
        <v>-</v>
      </c>
      <c r="BO41" s="27" t="str">
        <f t="shared" si="25"/>
        <v>-</v>
      </c>
      <c r="BP41" s="27" t="str">
        <f t="shared" si="26"/>
        <v>-</v>
      </c>
      <c r="BQ41" s="27" t="str">
        <f t="shared" si="27"/>
        <v>-</v>
      </c>
      <c r="BR41" s="27" t="str">
        <f t="shared" si="28"/>
        <v>-</v>
      </c>
      <c r="BS41" s="27" t="str">
        <f t="shared" si="29"/>
        <v>-</v>
      </c>
      <c r="BT41" s="28" t="str">
        <f t="shared" si="30"/>
        <v>-</v>
      </c>
      <c r="BV41" s="25">
        <f t="shared" si="41"/>
        <v>16.283333333333335</v>
      </c>
      <c r="BW41" s="304" t="e">
        <f t="shared" si="42"/>
        <v>#N/A</v>
      </c>
      <c r="BX41" s="306">
        <f t="shared" si="46"/>
        <v>60</v>
      </c>
      <c r="BZ41" s="26">
        <f t="shared" si="31"/>
        <v>0</v>
      </c>
      <c r="CA41" s="27">
        <f t="shared" si="32"/>
        <v>0</v>
      </c>
      <c r="CB41" s="27">
        <f t="shared" si="33"/>
        <v>0</v>
      </c>
      <c r="CC41" s="27">
        <f t="shared" si="34"/>
        <v>0</v>
      </c>
      <c r="CD41" s="27">
        <f t="shared" si="35"/>
        <v>0</v>
      </c>
      <c r="CE41" s="27">
        <f t="shared" si="36"/>
        <v>0</v>
      </c>
      <c r="CF41" s="28">
        <f t="shared" si="37"/>
        <v>0</v>
      </c>
      <c r="CI41" s="26">
        <f t="shared" si="43"/>
        <v>54</v>
      </c>
      <c r="CJ41" s="27">
        <f t="shared" si="47"/>
        <v>61.6</v>
      </c>
      <c r="CK41" s="27">
        <f t="shared" si="48"/>
        <v>16.100000000000001</v>
      </c>
      <c r="CL41" s="27">
        <f t="shared" si="49"/>
        <v>12</v>
      </c>
      <c r="CM41" s="27" t="str">
        <f t="shared" si="50"/>
        <v/>
      </c>
      <c r="CN41" s="27">
        <f t="shared" si="51"/>
        <v>22.8</v>
      </c>
      <c r="CO41" s="28">
        <f t="shared" si="52"/>
        <v>13.4</v>
      </c>
    </row>
    <row r="42" spans="1:93" ht="15" customHeight="1" thickBot="1" x14ac:dyDescent="0.3">
      <c r="A42" s="463" t="s">
        <v>73</v>
      </c>
      <c r="B42" s="492">
        <v>2</v>
      </c>
      <c r="C42" s="493">
        <v>0</v>
      </c>
      <c r="D42" s="493">
        <v>1</v>
      </c>
      <c r="E42" s="493">
        <v>1</v>
      </c>
      <c r="F42" s="493">
        <v>0</v>
      </c>
      <c r="G42" s="493">
        <v>0</v>
      </c>
      <c r="H42" s="493">
        <v>0</v>
      </c>
      <c r="I42" s="494" t="s">
        <v>20</v>
      </c>
      <c r="J42" s="479" t="s">
        <v>73</v>
      </c>
      <c r="K42" s="495">
        <v>1</v>
      </c>
      <c r="L42" s="493">
        <v>1</v>
      </c>
      <c r="M42" s="493">
        <v>0</v>
      </c>
      <c r="N42" s="493">
        <v>0</v>
      </c>
      <c r="O42" s="493">
        <v>0</v>
      </c>
      <c r="P42" s="493">
        <v>0</v>
      </c>
      <c r="Q42" s="493">
        <v>0</v>
      </c>
      <c r="R42" s="493">
        <v>0</v>
      </c>
      <c r="S42" s="493">
        <v>0</v>
      </c>
      <c r="T42" s="493">
        <v>0</v>
      </c>
      <c r="U42" s="493">
        <v>0</v>
      </c>
      <c r="V42" s="493">
        <v>0</v>
      </c>
      <c r="W42" s="493">
        <v>0</v>
      </c>
      <c r="X42" s="493">
        <v>0</v>
      </c>
      <c r="Y42" s="496">
        <v>9.8000000000000007</v>
      </c>
      <c r="Z42" s="496" t="s">
        <v>418</v>
      </c>
      <c r="AA42" s="493">
        <v>0</v>
      </c>
      <c r="AB42" s="496">
        <v>0</v>
      </c>
      <c r="AC42" s="493">
        <v>0</v>
      </c>
      <c r="AD42" s="496">
        <v>0</v>
      </c>
      <c r="AE42" s="493">
        <v>0</v>
      </c>
      <c r="AF42" s="497">
        <v>0</v>
      </c>
      <c r="AL42" s="292">
        <f t="shared" si="7"/>
        <v>0</v>
      </c>
      <c r="AN42" s="18">
        <f t="shared" si="39"/>
        <v>0.32291666666666669</v>
      </c>
      <c r="AO42" s="26">
        <f>SUM(C46,C153,C260,C367,C474,C581,C688)/config!$AC$13</f>
        <v>0</v>
      </c>
      <c r="AP42" s="27">
        <f>SUM(D46:E46,D153:E153,D260:E260,D367:E367,D474:E474,D581:E581,D688:E688)/config!$AC$13</f>
        <v>0.42857142857142855</v>
      </c>
      <c r="AQ42" s="27">
        <f>SUM(F46,F153,F260,F367,F474,F581,F688)/config!$AC$13</f>
        <v>0</v>
      </c>
      <c r="AR42" s="27">
        <f>SUM(G46,G153,G260,G367,G474,G581,G688)/config!$AC$13</f>
        <v>0</v>
      </c>
      <c r="AS42" s="28">
        <f>SUM(H46:H46,H153:H153,H260:H260,H367:H367,H474:H474,H581:H581,H688:H688)/config!$AC$13</f>
        <v>0</v>
      </c>
      <c r="AU42" s="18">
        <f t="shared" si="40"/>
        <v>0.32291666666666669</v>
      </c>
      <c r="AV42" s="29">
        <f t="shared" si="8"/>
        <v>1</v>
      </c>
      <c r="AW42" s="30">
        <f t="shared" si="9"/>
        <v>0</v>
      </c>
      <c r="AX42" s="30">
        <f t="shared" si="10"/>
        <v>1</v>
      </c>
      <c r="AY42" s="30">
        <f t="shared" si="11"/>
        <v>0</v>
      </c>
      <c r="AZ42" s="30">
        <f t="shared" si="12"/>
        <v>1</v>
      </c>
      <c r="BA42" s="30">
        <f t="shared" si="13"/>
        <v>0</v>
      </c>
      <c r="BB42" s="31">
        <f t="shared" si="14"/>
        <v>0</v>
      </c>
      <c r="BC42" s="8"/>
      <c r="BD42" s="18">
        <f t="shared" si="15"/>
        <v>0.32291666666666669</v>
      </c>
      <c r="BE42" s="26">
        <f t="shared" si="16"/>
        <v>19.100000000000001</v>
      </c>
      <c r="BF42" s="27" t="str">
        <f t="shared" si="17"/>
        <v>-</v>
      </c>
      <c r="BG42" s="27">
        <f t="shared" si="18"/>
        <v>18.100000000000001</v>
      </c>
      <c r="BH42" s="27" t="str">
        <f t="shared" si="19"/>
        <v>-</v>
      </c>
      <c r="BI42" s="27">
        <f t="shared" si="20"/>
        <v>15.7</v>
      </c>
      <c r="BJ42" s="27" t="str">
        <f t="shared" si="21"/>
        <v>-</v>
      </c>
      <c r="BK42" s="28" t="str">
        <f t="shared" si="22"/>
        <v>-</v>
      </c>
      <c r="BL42" s="8"/>
      <c r="BM42" s="18">
        <f t="shared" si="23"/>
        <v>0.32291666666666669</v>
      </c>
      <c r="BN42" s="26" t="str">
        <f t="shared" si="24"/>
        <v>-</v>
      </c>
      <c r="BO42" s="27" t="str">
        <f t="shared" si="25"/>
        <v>-</v>
      </c>
      <c r="BP42" s="27" t="str">
        <f t="shared" si="26"/>
        <v>-</v>
      </c>
      <c r="BQ42" s="27" t="str">
        <f t="shared" si="27"/>
        <v>-</v>
      </c>
      <c r="BR42" s="27" t="str">
        <f t="shared" si="28"/>
        <v>-</v>
      </c>
      <c r="BS42" s="27" t="str">
        <f t="shared" si="29"/>
        <v>-</v>
      </c>
      <c r="BT42" s="28" t="str">
        <f t="shared" si="30"/>
        <v>-</v>
      </c>
      <c r="BV42" s="25">
        <f t="shared" si="41"/>
        <v>17.633333333333336</v>
      </c>
      <c r="BW42" s="304" t="e">
        <f t="shared" si="42"/>
        <v>#N/A</v>
      </c>
      <c r="BX42" s="306">
        <f t="shared" si="46"/>
        <v>60</v>
      </c>
      <c r="BZ42" s="26">
        <f t="shared" si="31"/>
        <v>0</v>
      </c>
      <c r="CA42" s="27">
        <f t="shared" si="32"/>
        <v>0</v>
      </c>
      <c r="CB42" s="27">
        <f t="shared" si="33"/>
        <v>0</v>
      </c>
      <c r="CC42" s="27">
        <f t="shared" si="34"/>
        <v>0</v>
      </c>
      <c r="CD42" s="27">
        <f t="shared" si="35"/>
        <v>0</v>
      </c>
      <c r="CE42" s="27">
        <f t="shared" si="36"/>
        <v>0</v>
      </c>
      <c r="CF42" s="28">
        <f t="shared" si="37"/>
        <v>0</v>
      </c>
      <c r="CI42" s="26">
        <f t="shared" si="43"/>
        <v>19.100000000000001</v>
      </c>
      <c r="CJ42" s="27" t="str">
        <f t="shared" si="47"/>
        <v/>
      </c>
      <c r="CK42" s="27">
        <f t="shared" si="48"/>
        <v>18.100000000000001</v>
      </c>
      <c r="CL42" s="27" t="str">
        <f t="shared" si="49"/>
        <v/>
      </c>
      <c r="CM42" s="27">
        <f t="shared" si="50"/>
        <v>15.7</v>
      </c>
      <c r="CN42" s="27" t="str">
        <f t="shared" si="51"/>
        <v/>
      </c>
      <c r="CO42" s="28" t="str">
        <f t="shared" si="52"/>
        <v/>
      </c>
    </row>
    <row r="43" spans="1:93" ht="15" customHeight="1" x14ac:dyDescent="0.25">
      <c r="A43" s="463" t="s">
        <v>42</v>
      </c>
      <c r="B43" s="488">
        <v>1</v>
      </c>
      <c r="C43" s="488">
        <v>0</v>
      </c>
      <c r="D43" s="488">
        <v>1</v>
      </c>
      <c r="E43" s="488">
        <v>0</v>
      </c>
      <c r="F43" s="488">
        <v>0</v>
      </c>
      <c r="G43" s="488">
        <v>0</v>
      </c>
      <c r="H43" s="488">
        <v>0</v>
      </c>
      <c r="I43" s="488" t="s">
        <v>20</v>
      </c>
      <c r="J43" s="479" t="s">
        <v>42</v>
      </c>
      <c r="K43" s="498">
        <v>0</v>
      </c>
      <c r="L43" s="488">
        <v>0</v>
      </c>
      <c r="M43" s="488">
        <v>1</v>
      </c>
      <c r="N43" s="488">
        <v>0</v>
      </c>
      <c r="O43" s="488">
        <v>0</v>
      </c>
      <c r="P43" s="488">
        <v>0</v>
      </c>
      <c r="Q43" s="488">
        <v>0</v>
      </c>
      <c r="R43" s="488">
        <v>0</v>
      </c>
      <c r="S43" s="488">
        <v>0</v>
      </c>
      <c r="T43" s="488">
        <v>0</v>
      </c>
      <c r="U43" s="488">
        <v>0</v>
      </c>
      <c r="V43" s="488">
        <v>0</v>
      </c>
      <c r="W43" s="488">
        <v>0</v>
      </c>
      <c r="X43" s="488">
        <v>0</v>
      </c>
      <c r="Y43" s="499">
        <v>18.600000000000001</v>
      </c>
      <c r="Z43" s="499" t="s">
        <v>418</v>
      </c>
      <c r="AA43" s="488">
        <v>0</v>
      </c>
      <c r="AB43" s="499">
        <v>0</v>
      </c>
      <c r="AC43" s="488">
        <v>0</v>
      </c>
      <c r="AD43" s="499">
        <v>0</v>
      </c>
      <c r="AE43" s="488">
        <v>0</v>
      </c>
      <c r="AF43" s="500">
        <v>0</v>
      </c>
      <c r="AL43" s="292">
        <f t="shared" ref="AL43:AL74" si="53">SUM(F47,F154,F261,F368,F475,F582,F689)</f>
        <v>0</v>
      </c>
      <c r="AN43" s="18">
        <f t="shared" si="39"/>
        <v>0.33333333333333337</v>
      </c>
      <c r="AO43" s="26">
        <f>SUM(C47,C154,C261,C368,C475,C582,C689)/config!$AC$13</f>
        <v>0</v>
      </c>
      <c r="AP43" s="27">
        <f>SUM(D47:E47,D154:E154,D261:E261,D368:E368,D475:E475,D582:E582,D689:E689)/config!$AC$13</f>
        <v>1.1428571428571428</v>
      </c>
      <c r="AQ43" s="27">
        <f>SUM(F47,F154,F261,F368,F475,F582,F689)/config!$AC$13</f>
        <v>0</v>
      </c>
      <c r="AR43" s="27">
        <f>SUM(G47,G154,G261,G368,G475,G582,G689)/config!$AC$13</f>
        <v>0</v>
      </c>
      <c r="AS43" s="28">
        <f>SUM(H47:H47,H154:H154,H261:H261,H368:H368,H475:H475,H582:H582,H689:H689)/config!$AC$13</f>
        <v>0</v>
      </c>
      <c r="AU43" s="18">
        <f t="shared" si="40"/>
        <v>0.33333333333333337</v>
      </c>
      <c r="AV43" s="29">
        <f t="shared" ref="AV43:AV74" si="54">B47</f>
        <v>0</v>
      </c>
      <c r="AW43" s="30">
        <f t="shared" ref="AW43:AW74" si="55">B154</f>
        <v>3</v>
      </c>
      <c r="AX43" s="30">
        <f t="shared" ref="AX43:AX74" si="56">B261</f>
        <v>1</v>
      </c>
      <c r="AY43" s="30">
        <f t="shared" ref="AY43:AY74" si="57">B368</f>
        <v>4</v>
      </c>
      <c r="AZ43" s="30">
        <f t="shared" ref="AZ43:AZ74" si="58">B475</f>
        <v>0</v>
      </c>
      <c r="BA43" s="30">
        <f t="shared" ref="BA43:BA74" si="59">B582</f>
        <v>0</v>
      </c>
      <c r="BB43" s="31">
        <f t="shared" ref="BB43:BB74" si="60">B689</f>
        <v>0</v>
      </c>
      <c r="BC43" s="8"/>
      <c r="BD43" s="18">
        <f t="shared" ref="BD43:BD74" si="61">AU43</f>
        <v>0.33333333333333337</v>
      </c>
      <c r="BE43" s="26" t="str">
        <f t="shared" ref="BE43:BE74" si="62">Y47</f>
        <v>-</v>
      </c>
      <c r="BF43" s="27">
        <f t="shared" ref="BF43:BF74" si="63">Y154</f>
        <v>16.3</v>
      </c>
      <c r="BG43" s="27">
        <f t="shared" ref="BG43:BG74" si="64">Y261</f>
        <v>16.7</v>
      </c>
      <c r="BH43" s="27">
        <f t="shared" ref="BH43:BH74" si="65">Y368</f>
        <v>15.6</v>
      </c>
      <c r="BI43" s="27" t="str">
        <f t="shared" ref="BI43:BI74" si="66">Y475</f>
        <v>-</v>
      </c>
      <c r="BJ43" s="27" t="str">
        <f t="shared" ref="BJ43:BJ74" si="67">Y582</f>
        <v>-</v>
      </c>
      <c r="BK43" s="28" t="str">
        <f t="shared" ref="BK43:BK74" si="68">Y689</f>
        <v>-</v>
      </c>
      <c r="BL43" s="8"/>
      <c r="BM43" s="18">
        <f t="shared" ref="BM43:BM74" si="69">BD43</f>
        <v>0.33333333333333337</v>
      </c>
      <c r="BN43" s="26" t="str">
        <f t="shared" ref="BN43:BN74" si="70">Z47</f>
        <v>-</v>
      </c>
      <c r="BO43" s="27" t="str">
        <f t="shared" ref="BO43:BO74" si="71">Z154</f>
        <v>-</v>
      </c>
      <c r="BP43" s="27" t="str">
        <f t="shared" ref="BP43:BP74" si="72">Z261</f>
        <v>-</v>
      </c>
      <c r="BQ43" s="27" t="str">
        <f t="shared" ref="BQ43:BQ74" si="73">Z368</f>
        <v>-</v>
      </c>
      <c r="BR43" s="27" t="str">
        <f t="shared" ref="BR43:BR74" si="74">Z475</f>
        <v>-</v>
      </c>
      <c r="BS43" s="27" t="str">
        <f t="shared" ref="BS43:BS74" si="75">Z582</f>
        <v>-</v>
      </c>
      <c r="BT43" s="28" t="str">
        <f t="shared" ref="BT43:BT74" si="76">Z689</f>
        <v>-</v>
      </c>
      <c r="BV43" s="25">
        <f t="shared" si="41"/>
        <v>16.2</v>
      </c>
      <c r="BW43" s="304" t="e">
        <f t="shared" si="42"/>
        <v>#N/A</v>
      </c>
      <c r="BX43" s="306">
        <f t="shared" si="46"/>
        <v>60</v>
      </c>
      <c r="BZ43" s="26">
        <f t="shared" ref="BZ43:BZ74" si="77">AA47</f>
        <v>0</v>
      </c>
      <c r="CA43" s="27">
        <f t="shared" ref="CA43:CA74" si="78">AA154</f>
        <v>0</v>
      </c>
      <c r="CB43" s="27">
        <f t="shared" ref="CB43:CB74" si="79">AA261</f>
        <v>0</v>
      </c>
      <c r="CC43" s="27">
        <f t="shared" ref="CC43:CC74" si="80">AA368</f>
        <v>0</v>
      </c>
      <c r="CD43" s="27">
        <f t="shared" ref="CD43:CD74" si="81">AA475</f>
        <v>0</v>
      </c>
      <c r="CE43" s="27">
        <f t="shared" ref="CE43:CE74" si="82">AA582</f>
        <v>0</v>
      </c>
      <c r="CF43" s="28">
        <f t="shared" ref="CF43:CF74" si="83">AA689</f>
        <v>0</v>
      </c>
      <c r="CI43" s="26" t="str">
        <f t="shared" si="43"/>
        <v/>
      </c>
      <c r="CJ43" s="27">
        <f t="shared" si="47"/>
        <v>48.900000000000006</v>
      </c>
      <c r="CK43" s="27">
        <f t="shared" si="48"/>
        <v>16.7</v>
      </c>
      <c r="CL43" s="27">
        <f t="shared" si="49"/>
        <v>62.4</v>
      </c>
      <c r="CM43" s="27" t="str">
        <f t="shared" si="50"/>
        <v/>
      </c>
      <c r="CN43" s="27" t="str">
        <f t="shared" si="51"/>
        <v/>
      </c>
      <c r="CO43" s="28" t="str">
        <f t="shared" si="52"/>
        <v/>
      </c>
    </row>
    <row r="44" spans="1:93" ht="15" customHeight="1" x14ac:dyDescent="0.25">
      <c r="A44" s="463" t="s">
        <v>74</v>
      </c>
      <c r="B44" s="482">
        <v>1</v>
      </c>
      <c r="C44" s="482">
        <v>0</v>
      </c>
      <c r="D44" s="482">
        <v>1</v>
      </c>
      <c r="E44" s="482">
        <v>0</v>
      </c>
      <c r="F44" s="482">
        <v>0</v>
      </c>
      <c r="G44" s="482">
        <v>0</v>
      </c>
      <c r="H44" s="482">
        <v>0</v>
      </c>
      <c r="I44" s="482" t="s">
        <v>20</v>
      </c>
      <c r="J44" s="479" t="s">
        <v>74</v>
      </c>
      <c r="K44" s="489">
        <v>0</v>
      </c>
      <c r="L44" s="482">
        <v>0</v>
      </c>
      <c r="M44" s="482">
        <v>1</v>
      </c>
      <c r="N44" s="482">
        <v>0</v>
      </c>
      <c r="O44" s="482">
        <v>0</v>
      </c>
      <c r="P44" s="482">
        <v>0</v>
      </c>
      <c r="Q44" s="482">
        <v>0</v>
      </c>
      <c r="R44" s="482">
        <v>0</v>
      </c>
      <c r="S44" s="482">
        <v>0</v>
      </c>
      <c r="T44" s="482">
        <v>0</v>
      </c>
      <c r="U44" s="482">
        <v>0</v>
      </c>
      <c r="V44" s="482">
        <v>0</v>
      </c>
      <c r="W44" s="482">
        <v>0</v>
      </c>
      <c r="X44" s="482">
        <v>0</v>
      </c>
      <c r="Y44" s="490">
        <v>17</v>
      </c>
      <c r="Z44" s="490" t="s">
        <v>418</v>
      </c>
      <c r="AA44" s="482">
        <v>0</v>
      </c>
      <c r="AB44" s="490">
        <v>0</v>
      </c>
      <c r="AC44" s="482">
        <v>0</v>
      </c>
      <c r="AD44" s="490">
        <v>0</v>
      </c>
      <c r="AE44" s="482">
        <v>0</v>
      </c>
      <c r="AF44" s="491">
        <v>0</v>
      </c>
      <c r="AL44" s="292">
        <f t="shared" si="53"/>
        <v>0</v>
      </c>
      <c r="AN44" s="18">
        <f t="shared" si="39"/>
        <v>0.34375000000000006</v>
      </c>
      <c r="AO44" s="26">
        <f>SUM(C48,C155,C262,C369,C476,C583,C690)/config!$AC$13</f>
        <v>0</v>
      </c>
      <c r="AP44" s="27">
        <f>SUM(D48:E48,D155:E155,D262:E262,D369:E369,D476:E476,D583:E583,D690:E690)/config!$AC$13</f>
        <v>0.8571428571428571</v>
      </c>
      <c r="AQ44" s="27">
        <f>SUM(F48,F155,F262,F369,F476,F583,F690)/config!$AC$13</f>
        <v>0</v>
      </c>
      <c r="AR44" s="27">
        <f>SUM(G48,G155,G262,G369,G476,G583,G690)/config!$AC$13</f>
        <v>0</v>
      </c>
      <c r="AS44" s="28">
        <f>SUM(H48:H48,H155:H155,H262:H262,H369:H369,H476:H476,H583:H583,H690:H690)/config!$AC$13</f>
        <v>0</v>
      </c>
      <c r="AU44" s="18">
        <f t="shared" si="40"/>
        <v>0.34375000000000006</v>
      </c>
      <c r="AV44" s="29">
        <f t="shared" si="54"/>
        <v>1</v>
      </c>
      <c r="AW44" s="30">
        <f t="shared" si="55"/>
        <v>0</v>
      </c>
      <c r="AX44" s="30">
        <f t="shared" si="56"/>
        <v>1</v>
      </c>
      <c r="AY44" s="30">
        <f t="shared" si="57"/>
        <v>0</v>
      </c>
      <c r="AZ44" s="30">
        <f t="shared" si="58"/>
        <v>1</v>
      </c>
      <c r="BA44" s="30">
        <f t="shared" si="59"/>
        <v>3</v>
      </c>
      <c r="BB44" s="31">
        <f t="shared" si="60"/>
        <v>0</v>
      </c>
      <c r="BC44" s="8"/>
      <c r="BD44" s="18">
        <f t="shared" si="61"/>
        <v>0.34375000000000006</v>
      </c>
      <c r="BE44" s="26">
        <f t="shared" si="62"/>
        <v>14</v>
      </c>
      <c r="BF44" s="27" t="str">
        <f t="shared" si="63"/>
        <v>-</v>
      </c>
      <c r="BG44" s="27">
        <f t="shared" si="64"/>
        <v>14.7</v>
      </c>
      <c r="BH44" s="27" t="str">
        <f t="shared" si="65"/>
        <v>-</v>
      </c>
      <c r="BI44" s="27">
        <f t="shared" si="66"/>
        <v>14.5</v>
      </c>
      <c r="BJ44" s="27">
        <f t="shared" si="67"/>
        <v>16.5</v>
      </c>
      <c r="BK44" s="28" t="str">
        <f t="shared" si="68"/>
        <v>-</v>
      </c>
      <c r="BL44" s="8"/>
      <c r="BM44" s="18">
        <f t="shared" si="69"/>
        <v>0.34375000000000006</v>
      </c>
      <c r="BN44" s="26" t="str">
        <f t="shared" si="70"/>
        <v>-</v>
      </c>
      <c r="BO44" s="27" t="str">
        <f t="shared" si="71"/>
        <v>-</v>
      </c>
      <c r="BP44" s="27" t="str">
        <f t="shared" si="72"/>
        <v>-</v>
      </c>
      <c r="BQ44" s="27" t="str">
        <f t="shared" si="73"/>
        <v>-</v>
      </c>
      <c r="BR44" s="27" t="str">
        <f t="shared" si="74"/>
        <v>-</v>
      </c>
      <c r="BS44" s="27" t="str">
        <f t="shared" si="75"/>
        <v>-</v>
      </c>
      <c r="BT44" s="28" t="str">
        <f t="shared" si="76"/>
        <v>-</v>
      </c>
      <c r="BV44" s="25">
        <f t="shared" si="41"/>
        <v>14.925000000000001</v>
      </c>
      <c r="BW44" s="304" t="e">
        <f t="shared" si="42"/>
        <v>#N/A</v>
      </c>
      <c r="BX44" s="306">
        <f t="shared" si="46"/>
        <v>60</v>
      </c>
      <c r="BZ44" s="26">
        <f t="shared" si="77"/>
        <v>0</v>
      </c>
      <c r="CA44" s="27">
        <f t="shared" si="78"/>
        <v>0</v>
      </c>
      <c r="CB44" s="27">
        <f t="shared" si="79"/>
        <v>0</v>
      </c>
      <c r="CC44" s="27">
        <f t="shared" si="80"/>
        <v>0</v>
      </c>
      <c r="CD44" s="27">
        <f t="shared" si="81"/>
        <v>0</v>
      </c>
      <c r="CE44" s="27">
        <f t="shared" si="82"/>
        <v>0</v>
      </c>
      <c r="CF44" s="28">
        <f t="shared" si="83"/>
        <v>0</v>
      </c>
      <c r="CI44" s="26">
        <f t="shared" si="43"/>
        <v>14</v>
      </c>
      <c r="CJ44" s="27" t="str">
        <f t="shared" si="47"/>
        <v/>
      </c>
      <c r="CK44" s="27">
        <f t="shared" si="48"/>
        <v>14.7</v>
      </c>
      <c r="CL44" s="27" t="str">
        <f t="shared" si="49"/>
        <v/>
      </c>
      <c r="CM44" s="27">
        <f t="shared" si="50"/>
        <v>14.5</v>
      </c>
      <c r="CN44" s="27">
        <f t="shared" si="51"/>
        <v>49.5</v>
      </c>
      <c r="CO44" s="28" t="str">
        <f t="shared" si="52"/>
        <v/>
      </c>
    </row>
    <row r="45" spans="1:93" ht="15" customHeight="1" x14ac:dyDescent="0.25">
      <c r="A45" s="463" t="s">
        <v>75</v>
      </c>
      <c r="B45" s="482">
        <v>3</v>
      </c>
      <c r="C45" s="482">
        <v>0</v>
      </c>
      <c r="D45" s="482">
        <v>3</v>
      </c>
      <c r="E45" s="482">
        <v>0</v>
      </c>
      <c r="F45" s="482">
        <v>0</v>
      </c>
      <c r="G45" s="482">
        <v>0</v>
      </c>
      <c r="H45" s="482">
        <v>0</v>
      </c>
      <c r="I45" s="482" t="s">
        <v>20</v>
      </c>
      <c r="J45" s="479" t="s">
        <v>75</v>
      </c>
      <c r="K45" s="489">
        <v>0</v>
      </c>
      <c r="L45" s="482">
        <v>1</v>
      </c>
      <c r="M45" s="482">
        <v>1</v>
      </c>
      <c r="N45" s="482">
        <v>1</v>
      </c>
      <c r="O45" s="482">
        <v>0</v>
      </c>
      <c r="P45" s="482">
        <v>0</v>
      </c>
      <c r="Q45" s="482">
        <v>0</v>
      </c>
      <c r="R45" s="482">
        <v>0</v>
      </c>
      <c r="S45" s="482">
        <v>0</v>
      </c>
      <c r="T45" s="482">
        <v>0</v>
      </c>
      <c r="U45" s="482">
        <v>0</v>
      </c>
      <c r="V45" s="482">
        <v>0</v>
      </c>
      <c r="W45" s="482">
        <v>0</v>
      </c>
      <c r="X45" s="482">
        <v>0</v>
      </c>
      <c r="Y45" s="490">
        <v>18</v>
      </c>
      <c r="Z45" s="490" t="s">
        <v>418</v>
      </c>
      <c r="AA45" s="482">
        <v>0</v>
      </c>
      <c r="AB45" s="490">
        <v>0</v>
      </c>
      <c r="AC45" s="482">
        <v>0</v>
      </c>
      <c r="AD45" s="490">
        <v>0</v>
      </c>
      <c r="AE45" s="482">
        <v>0</v>
      </c>
      <c r="AF45" s="491">
        <v>0</v>
      </c>
      <c r="AL45" s="292">
        <f t="shared" si="53"/>
        <v>0</v>
      </c>
      <c r="AN45" s="18">
        <f t="shared" si="39"/>
        <v>0.35416666666666674</v>
      </c>
      <c r="AO45" s="26">
        <f>SUM(C49,C156,C263,C370,C477,C584,C691)/config!$AC$13</f>
        <v>0</v>
      </c>
      <c r="AP45" s="27">
        <f>SUM(D49:E49,D156:E156,D263:E263,D370:E370,D477:E477,D584:E584,D691:E691)/config!$AC$13</f>
        <v>1</v>
      </c>
      <c r="AQ45" s="27">
        <f>SUM(F49,F156,F263,F370,F477,F584,F691)/config!$AC$13</f>
        <v>0</v>
      </c>
      <c r="AR45" s="27">
        <f>SUM(G49,G156,G263,G370,G477,G584,G691)/config!$AC$13</f>
        <v>0</v>
      </c>
      <c r="AS45" s="28">
        <f>SUM(H49:H49,H156:H156,H263:H263,H370:H370,H477:H477,H584:H584,H691:H691)/config!$AC$13</f>
        <v>0</v>
      </c>
      <c r="AU45" s="18">
        <f t="shared" si="40"/>
        <v>0.35416666666666674</v>
      </c>
      <c r="AV45" s="29">
        <f t="shared" si="54"/>
        <v>1</v>
      </c>
      <c r="AW45" s="30">
        <f t="shared" si="55"/>
        <v>2</v>
      </c>
      <c r="AX45" s="30">
        <f t="shared" si="56"/>
        <v>1</v>
      </c>
      <c r="AY45" s="30">
        <f t="shared" si="57"/>
        <v>0</v>
      </c>
      <c r="AZ45" s="30">
        <f t="shared" si="58"/>
        <v>1</v>
      </c>
      <c r="BA45" s="30">
        <f t="shared" si="59"/>
        <v>0</v>
      </c>
      <c r="BB45" s="31">
        <f t="shared" si="60"/>
        <v>2</v>
      </c>
      <c r="BC45" s="8"/>
      <c r="BD45" s="18">
        <f t="shared" si="61"/>
        <v>0.35416666666666674</v>
      </c>
      <c r="BE45" s="26">
        <f t="shared" si="62"/>
        <v>16.899999999999999</v>
      </c>
      <c r="BF45" s="27">
        <f t="shared" si="63"/>
        <v>17.399999999999999</v>
      </c>
      <c r="BG45" s="27">
        <f t="shared" si="64"/>
        <v>18.5</v>
      </c>
      <c r="BH45" s="27" t="str">
        <f t="shared" si="65"/>
        <v>-</v>
      </c>
      <c r="BI45" s="27">
        <f t="shared" si="66"/>
        <v>25.6</v>
      </c>
      <c r="BJ45" s="27" t="str">
        <f t="shared" si="67"/>
        <v>-</v>
      </c>
      <c r="BK45" s="28">
        <f t="shared" si="68"/>
        <v>13.2</v>
      </c>
      <c r="BL45" s="8"/>
      <c r="BM45" s="18">
        <f t="shared" si="69"/>
        <v>0.35416666666666674</v>
      </c>
      <c r="BN45" s="26" t="str">
        <f t="shared" si="70"/>
        <v>-</v>
      </c>
      <c r="BO45" s="27" t="str">
        <f t="shared" si="71"/>
        <v>-</v>
      </c>
      <c r="BP45" s="27" t="str">
        <f t="shared" si="72"/>
        <v>-</v>
      </c>
      <c r="BQ45" s="27" t="str">
        <f t="shared" si="73"/>
        <v>-</v>
      </c>
      <c r="BR45" s="27" t="str">
        <f t="shared" si="74"/>
        <v>-</v>
      </c>
      <c r="BS45" s="27" t="str">
        <f t="shared" si="75"/>
        <v>-</v>
      </c>
      <c r="BT45" s="28" t="str">
        <f t="shared" si="76"/>
        <v>-</v>
      </c>
      <c r="BV45" s="25">
        <f t="shared" si="41"/>
        <v>18.32</v>
      </c>
      <c r="BW45" s="304" t="e">
        <f t="shared" si="42"/>
        <v>#N/A</v>
      </c>
      <c r="BX45" s="306">
        <f t="shared" si="46"/>
        <v>60</v>
      </c>
      <c r="BZ45" s="26">
        <f t="shared" si="77"/>
        <v>0</v>
      </c>
      <c r="CA45" s="27">
        <f t="shared" si="78"/>
        <v>0</v>
      </c>
      <c r="CB45" s="27">
        <f t="shared" si="79"/>
        <v>0</v>
      </c>
      <c r="CC45" s="27">
        <f t="shared" si="80"/>
        <v>0</v>
      </c>
      <c r="CD45" s="27">
        <f t="shared" si="81"/>
        <v>0</v>
      </c>
      <c r="CE45" s="27">
        <f t="shared" si="82"/>
        <v>0</v>
      </c>
      <c r="CF45" s="28">
        <f t="shared" si="83"/>
        <v>0</v>
      </c>
      <c r="CI45" s="26">
        <f t="shared" si="43"/>
        <v>16.899999999999999</v>
      </c>
      <c r="CJ45" s="27">
        <f t="shared" si="47"/>
        <v>34.799999999999997</v>
      </c>
      <c r="CK45" s="27">
        <f t="shared" si="48"/>
        <v>18.5</v>
      </c>
      <c r="CL45" s="27" t="str">
        <f t="shared" si="49"/>
        <v/>
      </c>
      <c r="CM45" s="27">
        <f t="shared" si="50"/>
        <v>25.6</v>
      </c>
      <c r="CN45" s="27" t="str">
        <f t="shared" si="51"/>
        <v/>
      </c>
      <c r="CO45" s="28">
        <f t="shared" si="52"/>
        <v>26.4</v>
      </c>
    </row>
    <row r="46" spans="1:93" ht="15" customHeight="1" x14ac:dyDescent="0.25">
      <c r="A46" s="463" t="s">
        <v>76</v>
      </c>
      <c r="B46" s="482">
        <v>1</v>
      </c>
      <c r="C46" s="482">
        <v>0</v>
      </c>
      <c r="D46" s="482">
        <v>1</v>
      </c>
      <c r="E46" s="482">
        <v>0</v>
      </c>
      <c r="F46" s="482">
        <v>0</v>
      </c>
      <c r="G46" s="482">
        <v>0</v>
      </c>
      <c r="H46" s="482">
        <v>0</v>
      </c>
      <c r="I46" s="482" t="s">
        <v>20</v>
      </c>
      <c r="J46" s="479" t="s">
        <v>76</v>
      </c>
      <c r="K46" s="489">
        <v>0</v>
      </c>
      <c r="L46" s="482">
        <v>0</v>
      </c>
      <c r="M46" s="482">
        <v>1</v>
      </c>
      <c r="N46" s="482">
        <v>0</v>
      </c>
      <c r="O46" s="482">
        <v>0</v>
      </c>
      <c r="P46" s="482">
        <v>0</v>
      </c>
      <c r="Q46" s="482">
        <v>0</v>
      </c>
      <c r="R46" s="482">
        <v>0</v>
      </c>
      <c r="S46" s="482">
        <v>0</v>
      </c>
      <c r="T46" s="482">
        <v>0</v>
      </c>
      <c r="U46" s="482">
        <v>0</v>
      </c>
      <c r="V46" s="482">
        <v>0</v>
      </c>
      <c r="W46" s="482">
        <v>0</v>
      </c>
      <c r="X46" s="482">
        <v>0</v>
      </c>
      <c r="Y46" s="490">
        <v>19.100000000000001</v>
      </c>
      <c r="Z46" s="490" t="s">
        <v>418</v>
      </c>
      <c r="AA46" s="482">
        <v>0</v>
      </c>
      <c r="AB46" s="490">
        <v>0</v>
      </c>
      <c r="AC46" s="482">
        <v>0</v>
      </c>
      <c r="AD46" s="490">
        <v>0</v>
      </c>
      <c r="AE46" s="482">
        <v>0</v>
      </c>
      <c r="AF46" s="491">
        <v>0</v>
      </c>
      <c r="AL46" s="292">
        <f t="shared" si="53"/>
        <v>0</v>
      </c>
      <c r="AN46" s="18">
        <f t="shared" si="39"/>
        <v>0.36458333333333343</v>
      </c>
      <c r="AO46" s="26">
        <f>SUM(C50,C157,C264,C371,C478,C585,C692)/config!$AC$13</f>
        <v>0</v>
      </c>
      <c r="AP46" s="27">
        <f>SUM(D50:E50,D157:E157,D264:E264,D371:E371,D478:E478,D585:E585,D692:E692)/config!$AC$13</f>
        <v>1.1428571428571428</v>
      </c>
      <c r="AQ46" s="27">
        <f>SUM(F50,F157,F264,F371,F478,F585,F692)/config!$AC$13</f>
        <v>0</v>
      </c>
      <c r="AR46" s="27">
        <f>SUM(G50,G157,G264,G371,G478,G585,G692)/config!$AC$13</f>
        <v>0</v>
      </c>
      <c r="AS46" s="28">
        <f>SUM(H50:H50,H157:H157,H264:H264,H371:H371,H478:H478,H585:H585,H692:H692)/config!$AC$13</f>
        <v>0</v>
      </c>
      <c r="AU46" s="18">
        <f t="shared" si="40"/>
        <v>0.36458333333333343</v>
      </c>
      <c r="AV46" s="29">
        <f t="shared" si="54"/>
        <v>1</v>
      </c>
      <c r="AW46" s="30">
        <f t="shared" si="55"/>
        <v>0</v>
      </c>
      <c r="AX46" s="30">
        <f t="shared" si="56"/>
        <v>1</v>
      </c>
      <c r="AY46" s="30">
        <f t="shared" si="57"/>
        <v>2</v>
      </c>
      <c r="AZ46" s="30">
        <f t="shared" si="58"/>
        <v>3</v>
      </c>
      <c r="BA46" s="30">
        <f t="shared" si="59"/>
        <v>1</v>
      </c>
      <c r="BB46" s="31">
        <f t="shared" si="60"/>
        <v>0</v>
      </c>
      <c r="BC46" s="8"/>
      <c r="BD46" s="18">
        <f t="shared" si="61"/>
        <v>0.36458333333333343</v>
      </c>
      <c r="BE46" s="26">
        <f t="shared" si="62"/>
        <v>7.5</v>
      </c>
      <c r="BF46" s="27" t="str">
        <f t="shared" si="63"/>
        <v>-</v>
      </c>
      <c r="BG46" s="27">
        <f t="shared" si="64"/>
        <v>9.6999999999999993</v>
      </c>
      <c r="BH46" s="27">
        <f t="shared" si="65"/>
        <v>12.2</v>
      </c>
      <c r="BI46" s="27">
        <f t="shared" si="66"/>
        <v>18.399999999999999</v>
      </c>
      <c r="BJ46" s="27">
        <f t="shared" si="67"/>
        <v>17.8</v>
      </c>
      <c r="BK46" s="28" t="str">
        <f t="shared" si="68"/>
        <v>-</v>
      </c>
      <c r="BL46" s="8"/>
      <c r="BM46" s="18">
        <f t="shared" si="69"/>
        <v>0.36458333333333343</v>
      </c>
      <c r="BN46" s="26" t="str">
        <f t="shared" si="70"/>
        <v>-</v>
      </c>
      <c r="BO46" s="27" t="str">
        <f t="shared" si="71"/>
        <v>-</v>
      </c>
      <c r="BP46" s="27" t="str">
        <f t="shared" si="72"/>
        <v>-</v>
      </c>
      <c r="BQ46" s="27" t="str">
        <f t="shared" si="73"/>
        <v>-</v>
      </c>
      <c r="BR46" s="27" t="str">
        <f t="shared" si="74"/>
        <v>-</v>
      </c>
      <c r="BS46" s="27" t="str">
        <f t="shared" si="75"/>
        <v>-</v>
      </c>
      <c r="BT46" s="28" t="str">
        <f t="shared" si="76"/>
        <v>-</v>
      </c>
      <c r="BV46" s="25">
        <f t="shared" si="41"/>
        <v>13.12</v>
      </c>
      <c r="BW46" s="304" t="e">
        <f t="shared" si="42"/>
        <v>#N/A</v>
      </c>
      <c r="BX46" s="306">
        <f t="shared" si="46"/>
        <v>60</v>
      </c>
      <c r="BZ46" s="26">
        <f t="shared" si="77"/>
        <v>0</v>
      </c>
      <c r="CA46" s="27">
        <f t="shared" si="78"/>
        <v>0</v>
      </c>
      <c r="CB46" s="27">
        <f t="shared" si="79"/>
        <v>0</v>
      </c>
      <c r="CC46" s="27">
        <f t="shared" si="80"/>
        <v>0</v>
      </c>
      <c r="CD46" s="27">
        <f t="shared" si="81"/>
        <v>0</v>
      </c>
      <c r="CE46" s="27">
        <f t="shared" si="82"/>
        <v>0</v>
      </c>
      <c r="CF46" s="28">
        <f t="shared" si="83"/>
        <v>0</v>
      </c>
      <c r="CI46" s="26">
        <f t="shared" si="43"/>
        <v>7.5</v>
      </c>
      <c r="CJ46" s="27" t="str">
        <f t="shared" si="47"/>
        <v/>
      </c>
      <c r="CK46" s="27">
        <f t="shared" si="48"/>
        <v>9.6999999999999993</v>
      </c>
      <c r="CL46" s="27">
        <f t="shared" si="49"/>
        <v>24.4</v>
      </c>
      <c r="CM46" s="27">
        <f t="shared" si="50"/>
        <v>55.199999999999996</v>
      </c>
      <c r="CN46" s="27">
        <f t="shared" si="51"/>
        <v>17.8</v>
      </c>
      <c r="CO46" s="28" t="str">
        <f t="shared" si="52"/>
        <v/>
      </c>
    </row>
    <row r="47" spans="1:93" ht="15" customHeight="1" x14ac:dyDescent="0.25">
      <c r="A47" s="463" t="s">
        <v>43</v>
      </c>
      <c r="B47" s="482">
        <v>0</v>
      </c>
      <c r="C47" s="482">
        <v>0</v>
      </c>
      <c r="D47" s="482">
        <v>0</v>
      </c>
      <c r="E47" s="482">
        <v>0</v>
      </c>
      <c r="F47" s="482">
        <v>0</v>
      </c>
      <c r="G47" s="482">
        <v>0</v>
      </c>
      <c r="H47" s="482">
        <v>0</v>
      </c>
      <c r="I47" s="482" t="s">
        <v>20</v>
      </c>
      <c r="J47" s="479" t="s">
        <v>43</v>
      </c>
      <c r="K47" s="489">
        <v>0</v>
      </c>
      <c r="L47" s="482">
        <v>0</v>
      </c>
      <c r="M47" s="482">
        <v>0</v>
      </c>
      <c r="N47" s="482">
        <v>0</v>
      </c>
      <c r="O47" s="482">
        <v>0</v>
      </c>
      <c r="P47" s="482">
        <v>0</v>
      </c>
      <c r="Q47" s="482">
        <v>0</v>
      </c>
      <c r="R47" s="482">
        <v>0</v>
      </c>
      <c r="S47" s="482">
        <v>0</v>
      </c>
      <c r="T47" s="482">
        <v>0</v>
      </c>
      <c r="U47" s="482">
        <v>0</v>
      </c>
      <c r="V47" s="482">
        <v>0</v>
      </c>
      <c r="W47" s="482">
        <v>0</v>
      </c>
      <c r="X47" s="482">
        <v>0</v>
      </c>
      <c r="Y47" s="490" t="s">
        <v>418</v>
      </c>
      <c r="Z47" s="490" t="s">
        <v>418</v>
      </c>
      <c r="AA47" s="482">
        <v>0</v>
      </c>
      <c r="AB47" s="490">
        <v>0</v>
      </c>
      <c r="AC47" s="482">
        <v>0</v>
      </c>
      <c r="AD47" s="490">
        <v>0</v>
      </c>
      <c r="AE47" s="482">
        <v>0</v>
      </c>
      <c r="AF47" s="491">
        <v>0</v>
      </c>
      <c r="AL47" s="292">
        <f t="shared" si="53"/>
        <v>0</v>
      </c>
      <c r="AN47" s="18">
        <f t="shared" si="39"/>
        <v>0.37500000000000011</v>
      </c>
      <c r="AO47" s="38">
        <f>SUM(C51,C158,C265,C372,C479,C586,C693)/config!$AC$13</f>
        <v>0</v>
      </c>
      <c r="AP47" s="39">
        <f>SUM(D51:E51,D158:E158,D265:E265,D372:E372,D479:E479,D586:E586,D693:E693)/config!$AC$13</f>
        <v>2.2857142857142856</v>
      </c>
      <c r="AQ47" s="39">
        <f>SUM(F51,F158,F265,F372,F479,F586,F693)/config!$AC$13</f>
        <v>0</v>
      </c>
      <c r="AR47" s="39">
        <f>SUM(G51,G158,G265,G372,G479,G586,G693)/config!$AC$13</f>
        <v>0</v>
      </c>
      <c r="AS47" s="40">
        <f>SUM(H51:H51,H158:H158,H265:H265,H372:H372,H479:H479,H586:H586,H693:H693)/config!$AC$13</f>
        <v>0</v>
      </c>
      <c r="AU47" s="18">
        <f t="shared" si="40"/>
        <v>0.37500000000000011</v>
      </c>
      <c r="AV47" s="41">
        <f t="shared" si="54"/>
        <v>4</v>
      </c>
      <c r="AW47" s="42">
        <f t="shared" si="55"/>
        <v>4</v>
      </c>
      <c r="AX47" s="42">
        <f t="shared" si="56"/>
        <v>2</v>
      </c>
      <c r="AY47" s="42">
        <f t="shared" si="57"/>
        <v>3</v>
      </c>
      <c r="AZ47" s="42">
        <f t="shared" si="58"/>
        <v>1</v>
      </c>
      <c r="BA47" s="42">
        <f t="shared" si="59"/>
        <v>1</v>
      </c>
      <c r="BB47" s="43">
        <f t="shared" si="60"/>
        <v>1</v>
      </c>
      <c r="BC47" s="8"/>
      <c r="BD47" s="18">
        <f t="shared" si="61"/>
        <v>0.37500000000000011</v>
      </c>
      <c r="BE47" s="38">
        <f t="shared" si="62"/>
        <v>16.2</v>
      </c>
      <c r="BF47" s="39">
        <f t="shared" si="63"/>
        <v>16.399999999999999</v>
      </c>
      <c r="BG47" s="39">
        <f t="shared" si="64"/>
        <v>14.4</v>
      </c>
      <c r="BH47" s="39">
        <f t="shared" si="65"/>
        <v>12.8</v>
      </c>
      <c r="BI47" s="39">
        <f t="shared" si="66"/>
        <v>22</v>
      </c>
      <c r="BJ47" s="39">
        <f t="shared" si="67"/>
        <v>13.6</v>
      </c>
      <c r="BK47" s="40">
        <f t="shared" si="68"/>
        <v>12.7</v>
      </c>
      <c r="BL47" s="8"/>
      <c r="BM47" s="18">
        <f t="shared" si="69"/>
        <v>0.37500000000000011</v>
      </c>
      <c r="BN47" s="38" t="str">
        <f t="shared" si="70"/>
        <v>-</v>
      </c>
      <c r="BO47" s="39" t="str">
        <f t="shared" si="71"/>
        <v>-</v>
      </c>
      <c r="BP47" s="39" t="str">
        <f t="shared" si="72"/>
        <v>-</v>
      </c>
      <c r="BQ47" s="39" t="str">
        <f t="shared" si="73"/>
        <v>-</v>
      </c>
      <c r="BR47" s="39" t="str">
        <f t="shared" si="74"/>
        <v>-</v>
      </c>
      <c r="BS47" s="39" t="str">
        <f t="shared" si="75"/>
        <v>-</v>
      </c>
      <c r="BT47" s="40" t="str">
        <f t="shared" si="76"/>
        <v>-</v>
      </c>
      <c r="BV47" s="25">
        <f t="shared" si="41"/>
        <v>15.442857142857141</v>
      </c>
      <c r="BW47" s="304" t="e">
        <f t="shared" si="42"/>
        <v>#N/A</v>
      </c>
      <c r="BX47" s="306">
        <f t="shared" si="46"/>
        <v>60</v>
      </c>
      <c r="BZ47" s="38">
        <f t="shared" si="77"/>
        <v>0</v>
      </c>
      <c r="CA47" s="39">
        <f t="shared" si="78"/>
        <v>0</v>
      </c>
      <c r="CB47" s="39">
        <f t="shared" si="79"/>
        <v>0</v>
      </c>
      <c r="CC47" s="39">
        <f t="shared" si="80"/>
        <v>0</v>
      </c>
      <c r="CD47" s="39">
        <f t="shared" si="81"/>
        <v>0</v>
      </c>
      <c r="CE47" s="39">
        <f t="shared" si="82"/>
        <v>0</v>
      </c>
      <c r="CF47" s="40">
        <f t="shared" si="83"/>
        <v>0</v>
      </c>
      <c r="CI47" s="38">
        <f t="shared" si="43"/>
        <v>64.8</v>
      </c>
      <c r="CJ47" s="39">
        <f t="shared" si="47"/>
        <v>65.599999999999994</v>
      </c>
      <c r="CK47" s="39">
        <f t="shared" si="48"/>
        <v>28.8</v>
      </c>
      <c r="CL47" s="39">
        <f t="shared" si="49"/>
        <v>38.400000000000006</v>
      </c>
      <c r="CM47" s="39">
        <f t="shared" si="50"/>
        <v>22</v>
      </c>
      <c r="CN47" s="39">
        <f t="shared" si="51"/>
        <v>13.6</v>
      </c>
      <c r="CO47" s="40">
        <f t="shared" si="52"/>
        <v>12.7</v>
      </c>
    </row>
    <row r="48" spans="1:93" ht="15" customHeight="1" x14ac:dyDescent="0.25">
      <c r="A48" s="463" t="s">
        <v>77</v>
      </c>
      <c r="B48" s="482">
        <v>1</v>
      </c>
      <c r="C48" s="482">
        <v>0</v>
      </c>
      <c r="D48" s="482">
        <v>1</v>
      </c>
      <c r="E48" s="482">
        <v>0</v>
      </c>
      <c r="F48" s="482">
        <v>0</v>
      </c>
      <c r="G48" s="482">
        <v>0</v>
      </c>
      <c r="H48" s="482">
        <v>0</v>
      </c>
      <c r="I48" s="482" t="s">
        <v>20</v>
      </c>
      <c r="J48" s="479" t="s">
        <v>77</v>
      </c>
      <c r="K48" s="489">
        <v>0</v>
      </c>
      <c r="L48" s="482">
        <v>1</v>
      </c>
      <c r="M48" s="482">
        <v>0</v>
      </c>
      <c r="N48" s="482">
        <v>0</v>
      </c>
      <c r="O48" s="482">
        <v>0</v>
      </c>
      <c r="P48" s="482">
        <v>0</v>
      </c>
      <c r="Q48" s="482">
        <v>0</v>
      </c>
      <c r="R48" s="482">
        <v>0</v>
      </c>
      <c r="S48" s="482">
        <v>0</v>
      </c>
      <c r="T48" s="482">
        <v>0</v>
      </c>
      <c r="U48" s="482">
        <v>0</v>
      </c>
      <c r="V48" s="482">
        <v>0</v>
      </c>
      <c r="W48" s="482">
        <v>0</v>
      </c>
      <c r="X48" s="482">
        <v>0</v>
      </c>
      <c r="Y48" s="490">
        <v>14</v>
      </c>
      <c r="Z48" s="490" t="s">
        <v>418</v>
      </c>
      <c r="AA48" s="482">
        <v>0</v>
      </c>
      <c r="AB48" s="490">
        <v>0</v>
      </c>
      <c r="AC48" s="482">
        <v>0</v>
      </c>
      <c r="AD48" s="490">
        <v>0</v>
      </c>
      <c r="AE48" s="482">
        <v>0</v>
      </c>
      <c r="AF48" s="491">
        <v>0</v>
      </c>
      <c r="AL48" s="292">
        <f t="shared" si="53"/>
        <v>0</v>
      </c>
      <c r="AN48" s="18">
        <f t="shared" si="39"/>
        <v>0.3854166666666668</v>
      </c>
      <c r="AO48" s="26">
        <f>SUM(C52,C159,C266,C373,C480,C587,C694)/config!$AC$13</f>
        <v>0</v>
      </c>
      <c r="AP48" s="27">
        <f>SUM(D52:E52,D159:E159,D266:E266,D373:E373,D480:E480,D587:E587,D694:E694)/config!$AC$13</f>
        <v>2.1428571428571428</v>
      </c>
      <c r="AQ48" s="27">
        <f>SUM(F52,F159,F266,F373,F480,F587,F694)/config!$AC$13</f>
        <v>0</v>
      </c>
      <c r="AR48" s="27">
        <f>SUM(G52,G159,G266,G373,G480,G587,G694)/config!$AC$13</f>
        <v>0</v>
      </c>
      <c r="AS48" s="28">
        <f>SUM(H52:H52,H159:H159,H266:H266,H373:H373,H480:H480,H587:H587,H694:H694)/config!$AC$13</f>
        <v>0</v>
      </c>
      <c r="AU48" s="18">
        <f t="shared" si="40"/>
        <v>0.3854166666666668</v>
      </c>
      <c r="AV48" s="29">
        <f t="shared" si="54"/>
        <v>2</v>
      </c>
      <c r="AW48" s="30">
        <f t="shared" si="55"/>
        <v>1</v>
      </c>
      <c r="AX48" s="30">
        <f t="shared" si="56"/>
        <v>5</v>
      </c>
      <c r="AY48" s="30">
        <f t="shared" si="57"/>
        <v>3</v>
      </c>
      <c r="AZ48" s="30">
        <f t="shared" si="58"/>
        <v>1</v>
      </c>
      <c r="BA48" s="30">
        <f t="shared" si="59"/>
        <v>0</v>
      </c>
      <c r="BB48" s="31">
        <f t="shared" si="60"/>
        <v>3</v>
      </c>
      <c r="BC48" s="8"/>
      <c r="BD48" s="18">
        <f t="shared" si="61"/>
        <v>0.3854166666666668</v>
      </c>
      <c r="BE48" s="26">
        <f t="shared" si="62"/>
        <v>9.8000000000000007</v>
      </c>
      <c r="BF48" s="27">
        <f t="shared" si="63"/>
        <v>14.2</v>
      </c>
      <c r="BG48" s="27">
        <f t="shared" si="64"/>
        <v>13.7</v>
      </c>
      <c r="BH48" s="27">
        <f t="shared" si="65"/>
        <v>14.4</v>
      </c>
      <c r="BI48" s="27">
        <f t="shared" si="66"/>
        <v>15.4</v>
      </c>
      <c r="BJ48" s="27" t="str">
        <f t="shared" si="67"/>
        <v>-</v>
      </c>
      <c r="BK48" s="28">
        <f t="shared" si="68"/>
        <v>14.3</v>
      </c>
      <c r="BL48" s="8"/>
      <c r="BM48" s="18">
        <f t="shared" si="69"/>
        <v>0.3854166666666668</v>
      </c>
      <c r="BN48" s="26" t="str">
        <f t="shared" si="70"/>
        <v>-</v>
      </c>
      <c r="BO48" s="27" t="str">
        <f t="shared" si="71"/>
        <v>-</v>
      </c>
      <c r="BP48" s="27" t="str">
        <f t="shared" si="72"/>
        <v>-</v>
      </c>
      <c r="BQ48" s="27" t="str">
        <f t="shared" si="73"/>
        <v>-</v>
      </c>
      <c r="BR48" s="27" t="str">
        <f t="shared" si="74"/>
        <v>-</v>
      </c>
      <c r="BS48" s="27" t="str">
        <f t="shared" si="75"/>
        <v>-</v>
      </c>
      <c r="BT48" s="28" t="str">
        <f t="shared" si="76"/>
        <v>-</v>
      </c>
      <c r="BV48" s="25">
        <f t="shared" si="41"/>
        <v>13.633333333333333</v>
      </c>
      <c r="BW48" s="304" t="e">
        <f t="shared" si="42"/>
        <v>#N/A</v>
      </c>
      <c r="BX48" s="306">
        <f t="shared" si="46"/>
        <v>60</v>
      </c>
      <c r="BZ48" s="26">
        <f t="shared" si="77"/>
        <v>0</v>
      </c>
      <c r="CA48" s="27">
        <f t="shared" si="78"/>
        <v>0</v>
      </c>
      <c r="CB48" s="27">
        <f t="shared" si="79"/>
        <v>0</v>
      </c>
      <c r="CC48" s="27">
        <f t="shared" si="80"/>
        <v>0</v>
      </c>
      <c r="CD48" s="27">
        <f t="shared" si="81"/>
        <v>0</v>
      </c>
      <c r="CE48" s="27">
        <f t="shared" si="82"/>
        <v>0</v>
      </c>
      <c r="CF48" s="28">
        <f t="shared" si="83"/>
        <v>0</v>
      </c>
      <c r="CI48" s="26">
        <f t="shared" si="43"/>
        <v>19.600000000000001</v>
      </c>
      <c r="CJ48" s="27">
        <f t="shared" si="47"/>
        <v>14.2</v>
      </c>
      <c r="CK48" s="27">
        <f t="shared" si="48"/>
        <v>68.5</v>
      </c>
      <c r="CL48" s="27">
        <f t="shared" si="49"/>
        <v>43.2</v>
      </c>
      <c r="CM48" s="27">
        <f t="shared" si="50"/>
        <v>15.4</v>
      </c>
      <c r="CN48" s="27" t="str">
        <f t="shared" si="51"/>
        <v/>
      </c>
      <c r="CO48" s="28">
        <f t="shared" si="52"/>
        <v>42.900000000000006</v>
      </c>
    </row>
    <row r="49" spans="1:93" ht="15" customHeight="1" x14ac:dyDescent="0.25">
      <c r="A49" s="463" t="s">
        <v>78</v>
      </c>
      <c r="B49" s="482">
        <v>1</v>
      </c>
      <c r="C49" s="482">
        <v>0</v>
      </c>
      <c r="D49" s="482">
        <v>1</v>
      </c>
      <c r="E49" s="482">
        <v>0</v>
      </c>
      <c r="F49" s="482">
        <v>0</v>
      </c>
      <c r="G49" s="482">
        <v>0</v>
      </c>
      <c r="H49" s="482">
        <v>0</v>
      </c>
      <c r="I49" s="482" t="s">
        <v>20</v>
      </c>
      <c r="J49" s="479" t="s">
        <v>78</v>
      </c>
      <c r="K49" s="489">
        <v>0</v>
      </c>
      <c r="L49" s="482">
        <v>0</v>
      </c>
      <c r="M49" s="482">
        <v>1</v>
      </c>
      <c r="N49" s="482">
        <v>0</v>
      </c>
      <c r="O49" s="482">
        <v>0</v>
      </c>
      <c r="P49" s="482">
        <v>0</v>
      </c>
      <c r="Q49" s="482">
        <v>0</v>
      </c>
      <c r="R49" s="482">
        <v>0</v>
      </c>
      <c r="S49" s="482">
        <v>0</v>
      </c>
      <c r="T49" s="482">
        <v>0</v>
      </c>
      <c r="U49" s="482">
        <v>0</v>
      </c>
      <c r="V49" s="482">
        <v>0</v>
      </c>
      <c r="W49" s="482">
        <v>0</v>
      </c>
      <c r="X49" s="482">
        <v>0</v>
      </c>
      <c r="Y49" s="490">
        <v>16.899999999999999</v>
      </c>
      <c r="Z49" s="490" t="s">
        <v>418</v>
      </c>
      <c r="AA49" s="482">
        <v>0</v>
      </c>
      <c r="AB49" s="490">
        <v>0</v>
      </c>
      <c r="AC49" s="482">
        <v>0</v>
      </c>
      <c r="AD49" s="490">
        <v>0</v>
      </c>
      <c r="AE49" s="482">
        <v>0</v>
      </c>
      <c r="AF49" s="491">
        <v>0</v>
      </c>
      <c r="AL49" s="292">
        <f t="shared" si="53"/>
        <v>0</v>
      </c>
      <c r="AN49" s="18">
        <f t="shared" si="39"/>
        <v>0.39583333333333348</v>
      </c>
      <c r="AO49" s="26">
        <f>SUM(C53,C160,C267,C374,C481,C588,C695)/config!$AC$13</f>
        <v>0</v>
      </c>
      <c r="AP49" s="27">
        <f>SUM(D53:E53,D160:E160,D267:E267,D374:E374,D481:E481,D588:E588,D695:E695)/config!$AC$13</f>
        <v>1.5714285714285714</v>
      </c>
      <c r="AQ49" s="27">
        <f>SUM(F53,F160,F267,F374,F481,F588,F695)/config!$AC$13</f>
        <v>0</v>
      </c>
      <c r="AR49" s="27">
        <f>SUM(G53,G160,G267,G374,G481,G588,G695)/config!$AC$13</f>
        <v>0</v>
      </c>
      <c r="AS49" s="28">
        <f>SUM(H53:H53,H160:H160,H267:H267,H374:H374,H481:H481,H588:H588,H695:H695)/config!$AC$13</f>
        <v>0</v>
      </c>
      <c r="AU49" s="18">
        <f t="shared" si="40"/>
        <v>0.39583333333333348</v>
      </c>
      <c r="AV49" s="29">
        <f t="shared" si="54"/>
        <v>2</v>
      </c>
      <c r="AW49" s="30">
        <f t="shared" si="55"/>
        <v>1</v>
      </c>
      <c r="AX49" s="30">
        <f t="shared" si="56"/>
        <v>0</v>
      </c>
      <c r="AY49" s="30">
        <f t="shared" si="57"/>
        <v>3</v>
      </c>
      <c r="AZ49" s="30">
        <f t="shared" si="58"/>
        <v>1</v>
      </c>
      <c r="BA49" s="30">
        <f t="shared" si="59"/>
        <v>2</v>
      </c>
      <c r="BB49" s="31">
        <f t="shared" si="60"/>
        <v>2</v>
      </c>
      <c r="BC49" s="8"/>
      <c r="BD49" s="18">
        <f t="shared" si="61"/>
        <v>0.39583333333333348</v>
      </c>
      <c r="BE49" s="26">
        <f t="shared" si="62"/>
        <v>11</v>
      </c>
      <c r="BF49" s="27">
        <f t="shared" si="63"/>
        <v>9.5</v>
      </c>
      <c r="BG49" s="27" t="str">
        <f t="shared" si="64"/>
        <v>-</v>
      </c>
      <c r="BH49" s="27">
        <f t="shared" si="65"/>
        <v>17.399999999999999</v>
      </c>
      <c r="BI49" s="27">
        <f t="shared" si="66"/>
        <v>20.8</v>
      </c>
      <c r="BJ49" s="27">
        <f t="shared" si="67"/>
        <v>17.7</v>
      </c>
      <c r="BK49" s="28">
        <f t="shared" si="68"/>
        <v>11.9</v>
      </c>
      <c r="BL49" s="8"/>
      <c r="BM49" s="18">
        <f t="shared" si="69"/>
        <v>0.39583333333333348</v>
      </c>
      <c r="BN49" s="26" t="str">
        <f t="shared" si="70"/>
        <v>-</v>
      </c>
      <c r="BO49" s="27" t="str">
        <f t="shared" si="71"/>
        <v>-</v>
      </c>
      <c r="BP49" s="27" t="str">
        <f t="shared" si="72"/>
        <v>-</v>
      </c>
      <c r="BQ49" s="27" t="str">
        <f t="shared" si="73"/>
        <v>-</v>
      </c>
      <c r="BR49" s="27" t="str">
        <f t="shared" si="74"/>
        <v>-</v>
      </c>
      <c r="BS49" s="27" t="str">
        <f t="shared" si="75"/>
        <v>-</v>
      </c>
      <c r="BT49" s="28" t="str">
        <f t="shared" si="76"/>
        <v>-</v>
      </c>
      <c r="BV49" s="25">
        <f t="shared" si="41"/>
        <v>14.716666666666669</v>
      </c>
      <c r="BW49" s="304" t="e">
        <f t="shared" si="42"/>
        <v>#N/A</v>
      </c>
      <c r="BX49" s="306">
        <f t="shared" si="46"/>
        <v>60</v>
      </c>
      <c r="BZ49" s="26">
        <f t="shared" si="77"/>
        <v>0</v>
      </c>
      <c r="CA49" s="27">
        <f t="shared" si="78"/>
        <v>0</v>
      </c>
      <c r="CB49" s="27">
        <f t="shared" si="79"/>
        <v>0</v>
      </c>
      <c r="CC49" s="27">
        <f t="shared" si="80"/>
        <v>0</v>
      </c>
      <c r="CD49" s="27">
        <f t="shared" si="81"/>
        <v>0</v>
      </c>
      <c r="CE49" s="27">
        <f t="shared" si="82"/>
        <v>0</v>
      </c>
      <c r="CF49" s="28">
        <f t="shared" si="83"/>
        <v>0</v>
      </c>
      <c r="CI49" s="26">
        <f t="shared" si="43"/>
        <v>22</v>
      </c>
      <c r="CJ49" s="27">
        <f t="shared" si="47"/>
        <v>9.5</v>
      </c>
      <c r="CK49" s="27" t="str">
        <f t="shared" si="48"/>
        <v/>
      </c>
      <c r="CL49" s="27">
        <f t="shared" si="49"/>
        <v>52.199999999999996</v>
      </c>
      <c r="CM49" s="27">
        <f t="shared" si="50"/>
        <v>20.8</v>
      </c>
      <c r="CN49" s="27">
        <f t="shared" si="51"/>
        <v>35.4</v>
      </c>
      <c r="CO49" s="28">
        <f t="shared" si="52"/>
        <v>23.8</v>
      </c>
    </row>
    <row r="50" spans="1:93" ht="15" customHeight="1" x14ac:dyDescent="0.25">
      <c r="A50" s="463" t="s">
        <v>79</v>
      </c>
      <c r="B50" s="482">
        <v>1</v>
      </c>
      <c r="C50" s="482">
        <v>0</v>
      </c>
      <c r="D50" s="482">
        <v>1</v>
      </c>
      <c r="E50" s="482">
        <v>0</v>
      </c>
      <c r="F50" s="482">
        <v>0</v>
      </c>
      <c r="G50" s="482">
        <v>0</v>
      </c>
      <c r="H50" s="482">
        <v>0</v>
      </c>
      <c r="I50" s="482" t="s">
        <v>20</v>
      </c>
      <c r="J50" s="479" t="s">
        <v>79</v>
      </c>
      <c r="K50" s="489">
        <v>1</v>
      </c>
      <c r="L50" s="482">
        <v>0</v>
      </c>
      <c r="M50" s="482">
        <v>0</v>
      </c>
      <c r="N50" s="482">
        <v>0</v>
      </c>
      <c r="O50" s="482">
        <v>0</v>
      </c>
      <c r="P50" s="482">
        <v>0</v>
      </c>
      <c r="Q50" s="482">
        <v>0</v>
      </c>
      <c r="R50" s="482">
        <v>0</v>
      </c>
      <c r="S50" s="482">
        <v>0</v>
      </c>
      <c r="T50" s="482">
        <v>0</v>
      </c>
      <c r="U50" s="482">
        <v>0</v>
      </c>
      <c r="V50" s="482">
        <v>0</v>
      </c>
      <c r="W50" s="482">
        <v>0</v>
      </c>
      <c r="X50" s="482">
        <v>0</v>
      </c>
      <c r="Y50" s="490">
        <v>7.5</v>
      </c>
      <c r="Z50" s="490" t="s">
        <v>418</v>
      </c>
      <c r="AA50" s="482">
        <v>0</v>
      </c>
      <c r="AB50" s="490">
        <v>0</v>
      </c>
      <c r="AC50" s="482">
        <v>0</v>
      </c>
      <c r="AD50" s="490">
        <v>0</v>
      </c>
      <c r="AE50" s="482">
        <v>0</v>
      </c>
      <c r="AF50" s="491">
        <v>0</v>
      </c>
      <c r="AL50" s="292">
        <f t="shared" si="53"/>
        <v>1</v>
      </c>
      <c r="AN50" s="18">
        <f t="shared" si="39"/>
        <v>0.40625000000000017</v>
      </c>
      <c r="AO50" s="26">
        <f>SUM(C54,C161,C268,C375,C482,C589,C696)/config!$AC$13</f>
        <v>0.2857142857142857</v>
      </c>
      <c r="AP50" s="27">
        <f>SUM(D54:E54,D161:E161,D268:E268,D375:E375,D482:E482,D589:E589,D696:E696)/config!$AC$13</f>
        <v>1.5714285714285714</v>
      </c>
      <c r="AQ50" s="27">
        <f>SUM(F54,F161,F268,F375,F482,F589,F696)/config!$AC$13</f>
        <v>0.14285714285714285</v>
      </c>
      <c r="AR50" s="27">
        <f>SUM(G54,G161,G268,G375,G482,G589,G696)/config!$AC$13</f>
        <v>0</v>
      </c>
      <c r="AS50" s="28">
        <f>SUM(H54:H54,H161:H161,H268:H268,H375:H375,H482:H482,H589:H589,H696:H696)/config!$AC$13</f>
        <v>0</v>
      </c>
      <c r="AU50" s="18">
        <f t="shared" si="40"/>
        <v>0.40625000000000017</v>
      </c>
      <c r="AV50" s="29">
        <f t="shared" si="54"/>
        <v>1</v>
      </c>
      <c r="AW50" s="30">
        <f t="shared" si="55"/>
        <v>0</v>
      </c>
      <c r="AX50" s="30">
        <f t="shared" si="56"/>
        <v>4</v>
      </c>
      <c r="AY50" s="30">
        <f t="shared" si="57"/>
        <v>2</v>
      </c>
      <c r="AZ50" s="30">
        <f t="shared" si="58"/>
        <v>3</v>
      </c>
      <c r="BA50" s="30">
        <f t="shared" si="59"/>
        <v>4</v>
      </c>
      <c r="BB50" s="31">
        <f t="shared" si="60"/>
        <v>0</v>
      </c>
      <c r="BC50" s="8"/>
      <c r="BD50" s="18">
        <f t="shared" si="61"/>
        <v>0.40625000000000017</v>
      </c>
      <c r="BE50" s="26">
        <f t="shared" si="62"/>
        <v>14.3</v>
      </c>
      <c r="BF50" s="27" t="str">
        <f t="shared" si="63"/>
        <v>-</v>
      </c>
      <c r="BG50" s="27">
        <f t="shared" si="64"/>
        <v>16</v>
      </c>
      <c r="BH50" s="27">
        <f t="shared" si="65"/>
        <v>17.3</v>
      </c>
      <c r="BI50" s="27">
        <f t="shared" si="66"/>
        <v>13</v>
      </c>
      <c r="BJ50" s="27">
        <f t="shared" si="67"/>
        <v>13.3</v>
      </c>
      <c r="BK50" s="28" t="str">
        <f t="shared" si="68"/>
        <v>-</v>
      </c>
      <c r="BL50" s="8"/>
      <c r="BM50" s="18">
        <f t="shared" si="69"/>
        <v>0.40625000000000017</v>
      </c>
      <c r="BN50" s="26" t="str">
        <f t="shared" si="70"/>
        <v>-</v>
      </c>
      <c r="BO50" s="27" t="str">
        <f t="shared" si="71"/>
        <v>-</v>
      </c>
      <c r="BP50" s="27" t="str">
        <f t="shared" si="72"/>
        <v>-</v>
      </c>
      <c r="BQ50" s="27" t="str">
        <f t="shared" si="73"/>
        <v>-</v>
      </c>
      <c r="BR50" s="27" t="str">
        <f t="shared" si="74"/>
        <v>-</v>
      </c>
      <c r="BS50" s="27" t="str">
        <f t="shared" si="75"/>
        <v>-</v>
      </c>
      <c r="BT50" s="28" t="str">
        <f t="shared" si="76"/>
        <v>-</v>
      </c>
      <c r="BV50" s="25">
        <f t="shared" si="41"/>
        <v>14.780000000000001</v>
      </c>
      <c r="BW50" s="304" t="e">
        <f t="shared" si="42"/>
        <v>#N/A</v>
      </c>
      <c r="BX50" s="306">
        <f t="shared" si="46"/>
        <v>60</v>
      </c>
      <c r="BZ50" s="26">
        <f t="shared" si="77"/>
        <v>0</v>
      </c>
      <c r="CA50" s="27">
        <f t="shared" si="78"/>
        <v>0</v>
      </c>
      <c r="CB50" s="27">
        <f t="shared" si="79"/>
        <v>0</v>
      </c>
      <c r="CC50" s="27">
        <f t="shared" si="80"/>
        <v>0</v>
      </c>
      <c r="CD50" s="27">
        <f t="shared" si="81"/>
        <v>0</v>
      </c>
      <c r="CE50" s="27">
        <f t="shared" si="82"/>
        <v>0</v>
      </c>
      <c r="CF50" s="28">
        <f t="shared" si="83"/>
        <v>0</v>
      </c>
      <c r="CI50" s="26">
        <f t="shared" si="43"/>
        <v>14.3</v>
      </c>
      <c r="CJ50" s="27" t="str">
        <f t="shared" si="47"/>
        <v/>
      </c>
      <c r="CK50" s="27">
        <f t="shared" si="48"/>
        <v>64</v>
      </c>
      <c r="CL50" s="27">
        <f t="shared" si="49"/>
        <v>34.6</v>
      </c>
      <c r="CM50" s="27">
        <f t="shared" si="50"/>
        <v>39</v>
      </c>
      <c r="CN50" s="27">
        <f t="shared" si="51"/>
        <v>53.2</v>
      </c>
      <c r="CO50" s="28" t="str">
        <f t="shared" si="52"/>
        <v/>
      </c>
    </row>
    <row r="51" spans="1:93" ht="15" customHeight="1" x14ac:dyDescent="0.25">
      <c r="A51" s="463" t="s">
        <v>45</v>
      </c>
      <c r="B51" s="488">
        <v>4</v>
      </c>
      <c r="C51" s="488">
        <v>0</v>
      </c>
      <c r="D51" s="488">
        <v>4</v>
      </c>
      <c r="E51" s="488">
        <v>0</v>
      </c>
      <c r="F51" s="488">
        <v>0</v>
      </c>
      <c r="G51" s="488">
        <v>0</v>
      </c>
      <c r="H51" s="488">
        <v>0</v>
      </c>
      <c r="I51" s="488" t="s">
        <v>20</v>
      </c>
      <c r="J51" s="479" t="s">
        <v>45</v>
      </c>
      <c r="K51" s="498">
        <v>0</v>
      </c>
      <c r="L51" s="488">
        <v>1</v>
      </c>
      <c r="M51" s="488">
        <v>3</v>
      </c>
      <c r="N51" s="488">
        <v>0</v>
      </c>
      <c r="O51" s="488">
        <v>0</v>
      </c>
      <c r="P51" s="488">
        <v>0</v>
      </c>
      <c r="Q51" s="488">
        <v>0</v>
      </c>
      <c r="R51" s="488">
        <v>0</v>
      </c>
      <c r="S51" s="488">
        <v>0</v>
      </c>
      <c r="T51" s="488">
        <v>0</v>
      </c>
      <c r="U51" s="488">
        <v>0</v>
      </c>
      <c r="V51" s="488">
        <v>0</v>
      </c>
      <c r="W51" s="488">
        <v>0</v>
      </c>
      <c r="X51" s="488">
        <v>0</v>
      </c>
      <c r="Y51" s="499">
        <v>16.2</v>
      </c>
      <c r="Z51" s="499" t="s">
        <v>418</v>
      </c>
      <c r="AA51" s="488">
        <v>0</v>
      </c>
      <c r="AB51" s="499">
        <v>0</v>
      </c>
      <c r="AC51" s="488">
        <v>0</v>
      </c>
      <c r="AD51" s="499">
        <v>0</v>
      </c>
      <c r="AE51" s="488">
        <v>0</v>
      </c>
      <c r="AF51" s="500">
        <v>0</v>
      </c>
      <c r="AL51" s="292">
        <f t="shared" si="53"/>
        <v>0</v>
      </c>
      <c r="AN51" s="18">
        <f t="shared" si="39"/>
        <v>0.41666666666666685</v>
      </c>
      <c r="AO51" s="26">
        <f>SUM(C55,C162,C269,C376,C483,C590,C697)/config!$AC$13</f>
        <v>0</v>
      </c>
      <c r="AP51" s="27">
        <f>SUM(D55:E55,D162:E162,D269:E269,D376:E376,D483:E483,D590:E590,D697:E697)/config!$AC$13</f>
        <v>1.8571428571428572</v>
      </c>
      <c r="AQ51" s="27">
        <f>SUM(F55,F162,F269,F376,F483,F590,F697)/config!$AC$13</f>
        <v>0</v>
      </c>
      <c r="AR51" s="27">
        <f>SUM(G55,G162,G269,G376,G483,G590,G697)/config!$AC$13</f>
        <v>0</v>
      </c>
      <c r="AS51" s="28">
        <f>SUM(H55:H55,H162:H162,H269:H269,H376:H376,H483:H483,H590:H590,H697:H697)/config!$AC$13</f>
        <v>0</v>
      </c>
      <c r="AU51" s="18">
        <f t="shared" si="40"/>
        <v>0.41666666666666685</v>
      </c>
      <c r="AV51" s="29">
        <f t="shared" si="54"/>
        <v>1</v>
      </c>
      <c r="AW51" s="30">
        <f t="shared" si="55"/>
        <v>3</v>
      </c>
      <c r="AX51" s="30">
        <f t="shared" si="56"/>
        <v>2</v>
      </c>
      <c r="AY51" s="30">
        <f t="shared" si="57"/>
        <v>5</v>
      </c>
      <c r="AZ51" s="30">
        <f t="shared" si="58"/>
        <v>1</v>
      </c>
      <c r="BA51" s="30">
        <f t="shared" si="59"/>
        <v>1</v>
      </c>
      <c r="BB51" s="31">
        <f t="shared" si="60"/>
        <v>0</v>
      </c>
      <c r="BC51" s="8"/>
      <c r="BD51" s="18">
        <f t="shared" si="61"/>
        <v>0.41666666666666685</v>
      </c>
      <c r="BE51" s="26">
        <f t="shared" si="62"/>
        <v>13.7</v>
      </c>
      <c r="BF51" s="27">
        <f t="shared" si="63"/>
        <v>9.9</v>
      </c>
      <c r="BG51" s="27">
        <f t="shared" si="64"/>
        <v>18</v>
      </c>
      <c r="BH51" s="27">
        <f t="shared" si="65"/>
        <v>13</v>
      </c>
      <c r="BI51" s="27">
        <f t="shared" si="66"/>
        <v>11.5</v>
      </c>
      <c r="BJ51" s="27">
        <f t="shared" si="67"/>
        <v>10.5</v>
      </c>
      <c r="BK51" s="28" t="str">
        <f t="shared" si="68"/>
        <v>-</v>
      </c>
      <c r="BL51" s="8"/>
      <c r="BM51" s="18">
        <f t="shared" si="69"/>
        <v>0.41666666666666685</v>
      </c>
      <c r="BN51" s="26" t="str">
        <f t="shared" si="70"/>
        <v>-</v>
      </c>
      <c r="BO51" s="27" t="str">
        <f t="shared" si="71"/>
        <v>-</v>
      </c>
      <c r="BP51" s="27" t="str">
        <f t="shared" si="72"/>
        <v>-</v>
      </c>
      <c r="BQ51" s="27" t="str">
        <f t="shared" si="73"/>
        <v>-</v>
      </c>
      <c r="BR51" s="27" t="str">
        <f t="shared" si="74"/>
        <v>-</v>
      </c>
      <c r="BS51" s="27" t="str">
        <f t="shared" si="75"/>
        <v>-</v>
      </c>
      <c r="BT51" s="28" t="str">
        <f t="shared" si="76"/>
        <v>-</v>
      </c>
      <c r="BV51" s="25">
        <f t="shared" si="41"/>
        <v>12.766666666666666</v>
      </c>
      <c r="BW51" s="304" t="e">
        <f t="shared" si="42"/>
        <v>#N/A</v>
      </c>
      <c r="BX51" s="306">
        <f t="shared" si="46"/>
        <v>60</v>
      </c>
      <c r="BZ51" s="26">
        <f t="shared" si="77"/>
        <v>0</v>
      </c>
      <c r="CA51" s="27">
        <f t="shared" si="78"/>
        <v>0</v>
      </c>
      <c r="CB51" s="27">
        <f t="shared" si="79"/>
        <v>0</v>
      </c>
      <c r="CC51" s="27">
        <f t="shared" si="80"/>
        <v>0</v>
      </c>
      <c r="CD51" s="27">
        <f t="shared" si="81"/>
        <v>0</v>
      </c>
      <c r="CE51" s="27">
        <f t="shared" si="82"/>
        <v>0</v>
      </c>
      <c r="CF51" s="28">
        <f t="shared" si="83"/>
        <v>0</v>
      </c>
      <c r="CI51" s="26">
        <f t="shared" si="43"/>
        <v>13.7</v>
      </c>
      <c r="CJ51" s="27">
        <f t="shared" si="47"/>
        <v>29.700000000000003</v>
      </c>
      <c r="CK51" s="27">
        <f t="shared" si="48"/>
        <v>36</v>
      </c>
      <c r="CL51" s="27">
        <f t="shared" si="49"/>
        <v>65</v>
      </c>
      <c r="CM51" s="27">
        <f t="shared" si="50"/>
        <v>11.5</v>
      </c>
      <c r="CN51" s="27">
        <f t="shared" si="51"/>
        <v>10.5</v>
      </c>
      <c r="CO51" s="28" t="str">
        <f t="shared" si="52"/>
        <v/>
      </c>
    </row>
    <row r="52" spans="1:93" ht="15" customHeight="1" x14ac:dyDescent="0.25">
      <c r="A52" s="463" t="s">
        <v>80</v>
      </c>
      <c r="B52" s="482">
        <v>2</v>
      </c>
      <c r="C52" s="482">
        <v>0</v>
      </c>
      <c r="D52" s="482">
        <v>1</v>
      </c>
      <c r="E52" s="482">
        <v>1</v>
      </c>
      <c r="F52" s="482">
        <v>0</v>
      </c>
      <c r="G52" s="482">
        <v>0</v>
      </c>
      <c r="H52" s="482">
        <v>0</v>
      </c>
      <c r="I52" s="482" t="s">
        <v>20</v>
      </c>
      <c r="J52" s="479" t="s">
        <v>80</v>
      </c>
      <c r="K52" s="489">
        <v>1</v>
      </c>
      <c r="L52" s="482">
        <v>1</v>
      </c>
      <c r="M52" s="482">
        <v>0</v>
      </c>
      <c r="N52" s="482">
        <v>0</v>
      </c>
      <c r="O52" s="482">
        <v>0</v>
      </c>
      <c r="P52" s="482">
        <v>0</v>
      </c>
      <c r="Q52" s="482">
        <v>0</v>
      </c>
      <c r="R52" s="482">
        <v>0</v>
      </c>
      <c r="S52" s="482">
        <v>0</v>
      </c>
      <c r="T52" s="482">
        <v>0</v>
      </c>
      <c r="U52" s="482">
        <v>0</v>
      </c>
      <c r="V52" s="482">
        <v>0</v>
      </c>
      <c r="W52" s="482">
        <v>0</v>
      </c>
      <c r="X52" s="482">
        <v>0</v>
      </c>
      <c r="Y52" s="490">
        <v>9.8000000000000007</v>
      </c>
      <c r="Z52" s="490" t="s">
        <v>418</v>
      </c>
      <c r="AA52" s="482">
        <v>0</v>
      </c>
      <c r="AB52" s="490">
        <v>0</v>
      </c>
      <c r="AC52" s="482">
        <v>0</v>
      </c>
      <c r="AD52" s="490">
        <v>0</v>
      </c>
      <c r="AE52" s="482">
        <v>0</v>
      </c>
      <c r="AF52" s="491">
        <v>0</v>
      </c>
      <c r="AL52" s="292">
        <f t="shared" si="53"/>
        <v>0</v>
      </c>
      <c r="AN52" s="18">
        <f t="shared" si="39"/>
        <v>0.42708333333333354</v>
      </c>
      <c r="AO52" s="26">
        <f>SUM(C56,C163,C270,C377,C484,C591,C698)/config!$AC$13</f>
        <v>0</v>
      </c>
      <c r="AP52" s="27">
        <f>SUM(D56:E56,D163:E163,D270:E270,D377:E377,D484:E484,D591:E591,D698:E698)/config!$AC$13</f>
        <v>1.8571428571428572</v>
      </c>
      <c r="AQ52" s="27">
        <f>SUM(F56,F163,F270,F377,F484,F591,F698)/config!$AC$13</f>
        <v>0</v>
      </c>
      <c r="AR52" s="27">
        <f>SUM(G56,G163,G270,G377,G484,G591,G698)/config!$AC$13</f>
        <v>0</v>
      </c>
      <c r="AS52" s="28">
        <f>SUM(H56:H56,H163:H163,H270:H270,H377:H377,H484:H484,H591:H591,H698:H698)/config!$AC$13</f>
        <v>0</v>
      </c>
      <c r="AU52" s="18">
        <f t="shared" si="40"/>
        <v>0.42708333333333354</v>
      </c>
      <c r="AV52" s="29">
        <f t="shared" si="54"/>
        <v>1</v>
      </c>
      <c r="AW52" s="30">
        <f t="shared" si="55"/>
        <v>2</v>
      </c>
      <c r="AX52" s="30">
        <f t="shared" si="56"/>
        <v>2</v>
      </c>
      <c r="AY52" s="30">
        <f t="shared" si="57"/>
        <v>2</v>
      </c>
      <c r="AZ52" s="30">
        <f t="shared" si="58"/>
        <v>2</v>
      </c>
      <c r="BA52" s="30">
        <f t="shared" si="59"/>
        <v>0</v>
      </c>
      <c r="BB52" s="31">
        <f t="shared" si="60"/>
        <v>4</v>
      </c>
      <c r="BC52" s="8"/>
      <c r="BD52" s="18">
        <f t="shared" si="61"/>
        <v>0.42708333333333354</v>
      </c>
      <c r="BE52" s="26">
        <f t="shared" si="62"/>
        <v>4.9000000000000004</v>
      </c>
      <c r="BF52" s="27">
        <f t="shared" si="63"/>
        <v>13</v>
      </c>
      <c r="BG52" s="27">
        <f t="shared" si="64"/>
        <v>16.3</v>
      </c>
      <c r="BH52" s="27">
        <f t="shared" si="65"/>
        <v>10.3</v>
      </c>
      <c r="BI52" s="27">
        <f t="shared" si="66"/>
        <v>11.8</v>
      </c>
      <c r="BJ52" s="27" t="str">
        <f t="shared" si="67"/>
        <v>-</v>
      </c>
      <c r="BK52" s="28">
        <f t="shared" si="68"/>
        <v>15.1</v>
      </c>
      <c r="BL52" s="8"/>
      <c r="BM52" s="18">
        <f t="shared" si="69"/>
        <v>0.42708333333333354</v>
      </c>
      <c r="BN52" s="26" t="str">
        <f t="shared" si="70"/>
        <v>-</v>
      </c>
      <c r="BO52" s="27" t="str">
        <f t="shared" si="71"/>
        <v>-</v>
      </c>
      <c r="BP52" s="27" t="str">
        <f t="shared" si="72"/>
        <v>-</v>
      </c>
      <c r="BQ52" s="27" t="str">
        <f t="shared" si="73"/>
        <v>-</v>
      </c>
      <c r="BR52" s="27" t="str">
        <f t="shared" si="74"/>
        <v>-</v>
      </c>
      <c r="BS52" s="27" t="str">
        <f t="shared" si="75"/>
        <v>-</v>
      </c>
      <c r="BT52" s="28" t="str">
        <f t="shared" si="76"/>
        <v>-</v>
      </c>
      <c r="BV52" s="25">
        <f t="shared" si="41"/>
        <v>11.899999999999999</v>
      </c>
      <c r="BW52" s="304" t="e">
        <f t="shared" si="42"/>
        <v>#N/A</v>
      </c>
      <c r="BX52" s="306">
        <f t="shared" si="46"/>
        <v>60</v>
      </c>
      <c r="BZ52" s="26">
        <f t="shared" si="77"/>
        <v>0</v>
      </c>
      <c r="CA52" s="27">
        <f t="shared" si="78"/>
        <v>0</v>
      </c>
      <c r="CB52" s="27">
        <f t="shared" si="79"/>
        <v>0</v>
      </c>
      <c r="CC52" s="27">
        <f t="shared" si="80"/>
        <v>0</v>
      </c>
      <c r="CD52" s="27">
        <f t="shared" si="81"/>
        <v>0</v>
      </c>
      <c r="CE52" s="27">
        <f t="shared" si="82"/>
        <v>0</v>
      </c>
      <c r="CF52" s="28">
        <f t="shared" si="83"/>
        <v>0</v>
      </c>
      <c r="CI52" s="26">
        <f t="shared" si="43"/>
        <v>4.9000000000000004</v>
      </c>
      <c r="CJ52" s="27">
        <f t="shared" si="47"/>
        <v>26</v>
      </c>
      <c r="CK52" s="27">
        <f t="shared" si="48"/>
        <v>32.6</v>
      </c>
      <c r="CL52" s="27">
        <f t="shared" si="49"/>
        <v>20.6</v>
      </c>
      <c r="CM52" s="27">
        <f t="shared" si="50"/>
        <v>23.6</v>
      </c>
      <c r="CN52" s="27" t="str">
        <f t="shared" si="51"/>
        <v/>
      </c>
      <c r="CO52" s="28">
        <f t="shared" si="52"/>
        <v>60.4</v>
      </c>
    </row>
    <row r="53" spans="1:93" ht="15" customHeight="1" x14ac:dyDescent="0.25">
      <c r="A53" s="463" t="s">
        <v>81</v>
      </c>
      <c r="B53" s="482">
        <v>2</v>
      </c>
      <c r="C53" s="482">
        <v>0</v>
      </c>
      <c r="D53" s="482">
        <v>2</v>
      </c>
      <c r="E53" s="482">
        <v>0</v>
      </c>
      <c r="F53" s="482">
        <v>0</v>
      </c>
      <c r="G53" s="482">
        <v>0</v>
      </c>
      <c r="H53" s="482">
        <v>0</v>
      </c>
      <c r="I53" s="482" t="s">
        <v>20</v>
      </c>
      <c r="J53" s="479" t="s">
        <v>81</v>
      </c>
      <c r="K53" s="489">
        <v>1</v>
      </c>
      <c r="L53" s="482">
        <v>1</v>
      </c>
      <c r="M53" s="482">
        <v>0</v>
      </c>
      <c r="N53" s="482">
        <v>0</v>
      </c>
      <c r="O53" s="482">
        <v>0</v>
      </c>
      <c r="P53" s="482">
        <v>0</v>
      </c>
      <c r="Q53" s="482">
        <v>0</v>
      </c>
      <c r="R53" s="482">
        <v>0</v>
      </c>
      <c r="S53" s="482">
        <v>0</v>
      </c>
      <c r="T53" s="482">
        <v>0</v>
      </c>
      <c r="U53" s="482">
        <v>0</v>
      </c>
      <c r="V53" s="482">
        <v>0</v>
      </c>
      <c r="W53" s="482">
        <v>0</v>
      </c>
      <c r="X53" s="482">
        <v>0</v>
      </c>
      <c r="Y53" s="490">
        <v>11</v>
      </c>
      <c r="Z53" s="490" t="s">
        <v>418</v>
      </c>
      <c r="AA53" s="482">
        <v>0</v>
      </c>
      <c r="AB53" s="490">
        <v>0</v>
      </c>
      <c r="AC53" s="482">
        <v>0</v>
      </c>
      <c r="AD53" s="490">
        <v>0</v>
      </c>
      <c r="AE53" s="482">
        <v>0</v>
      </c>
      <c r="AF53" s="491">
        <v>0</v>
      </c>
      <c r="AL53" s="292">
        <f t="shared" si="53"/>
        <v>0</v>
      </c>
      <c r="AN53" s="18">
        <f t="shared" si="39"/>
        <v>0.43750000000000022</v>
      </c>
      <c r="AO53" s="26">
        <f>SUM(C57,C164,C271,C378,C485,C592,C699)/config!$AC$13</f>
        <v>0</v>
      </c>
      <c r="AP53" s="27">
        <f>SUM(D57:E57,D164:E164,D271:E271,D378:E378,D485:E485,D592:E592,D699:E699)/config!$AC$13</f>
        <v>1.5714285714285714</v>
      </c>
      <c r="AQ53" s="27">
        <f>SUM(F57,F164,F271,F378,F485,F592,F699)/config!$AC$13</f>
        <v>0</v>
      </c>
      <c r="AR53" s="27">
        <f>SUM(G57,G164,G271,G378,G485,G592,G699)/config!$AC$13</f>
        <v>0</v>
      </c>
      <c r="AS53" s="28">
        <f>SUM(H57:H57,H164:H164,H271:H271,H378:H378,H485:H485,H592:H592,H699:H699)/config!$AC$13</f>
        <v>0</v>
      </c>
      <c r="AU53" s="18">
        <f t="shared" si="40"/>
        <v>0.43750000000000022</v>
      </c>
      <c r="AV53" s="29">
        <f t="shared" si="54"/>
        <v>6</v>
      </c>
      <c r="AW53" s="30">
        <f t="shared" si="55"/>
        <v>1</v>
      </c>
      <c r="AX53" s="30">
        <f t="shared" si="56"/>
        <v>1</v>
      </c>
      <c r="AY53" s="30">
        <f t="shared" si="57"/>
        <v>1</v>
      </c>
      <c r="AZ53" s="30">
        <f t="shared" si="58"/>
        <v>1</v>
      </c>
      <c r="BA53" s="30">
        <f t="shared" si="59"/>
        <v>1</v>
      </c>
      <c r="BB53" s="31">
        <f t="shared" si="60"/>
        <v>0</v>
      </c>
      <c r="BC53" s="8"/>
      <c r="BD53" s="18">
        <f t="shared" si="61"/>
        <v>0.43750000000000022</v>
      </c>
      <c r="BE53" s="26">
        <f t="shared" si="62"/>
        <v>11.7</v>
      </c>
      <c r="BF53" s="27">
        <f t="shared" si="63"/>
        <v>13.1</v>
      </c>
      <c r="BG53" s="27">
        <f t="shared" si="64"/>
        <v>12</v>
      </c>
      <c r="BH53" s="27">
        <f t="shared" si="65"/>
        <v>18</v>
      </c>
      <c r="BI53" s="27">
        <f t="shared" si="66"/>
        <v>8.5</v>
      </c>
      <c r="BJ53" s="27">
        <f t="shared" si="67"/>
        <v>14.5</v>
      </c>
      <c r="BK53" s="28" t="str">
        <f t="shared" si="68"/>
        <v>-</v>
      </c>
      <c r="BL53" s="8"/>
      <c r="BM53" s="18">
        <f t="shared" si="69"/>
        <v>0.43750000000000022</v>
      </c>
      <c r="BN53" s="26" t="str">
        <f t="shared" si="70"/>
        <v>-</v>
      </c>
      <c r="BO53" s="27" t="str">
        <f t="shared" si="71"/>
        <v>-</v>
      </c>
      <c r="BP53" s="27" t="str">
        <f t="shared" si="72"/>
        <v>-</v>
      </c>
      <c r="BQ53" s="27" t="str">
        <f t="shared" si="73"/>
        <v>-</v>
      </c>
      <c r="BR53" s="27" t="str">
        <f t="shared" si="74"/>
        <v>-</v>
      </c>
      <c r="BS53" s="27" t="str">
        <f t="shared" si="75"/>
        <v>-</v>
      </c>
      <c r="BT53" s="28" t="str">
        <f t="shared" si="76"/>
        <v>-</v>
      </c>
      <c r="BV53" s="25">
        <f t="shared" si="41"/>
        <v>12.966666666666667</v>
      </c>
      <c r="BW53" s="304" t="e">
        <f t="shared" si="42"/>
        <v>#N/A</v>
      </c>
      <c r="BX53" s="306">
        <f t="shared" si="46"/>
        <v>60</v>
      </c>
      <c r="BZ53" s="26">
        <f t="shared" si="77"/>
        <v>0</v>
      </c>
      <c r="CA53" s="27">
        <f t="shared" si="78"/>
        <v>0</v>
      </c>
      <c r="CB53" s="27">
        <f t="shared" si="79"/>
        <v>0</v>
      </c>
      <c r="CC53" s="27">
        <f t="shared" si="80"/>
        <v>0</v>
      </c>
      <c r="CD53" s="27">
        <f t="shared" si="81"/>
        <v>0</v>
      </c>
      <c r="CE53" s="27">
        <f t="shared" si="82"/>
        <v>0</v>
      </c>
      <c r="CF53" s="28">
        <f t="shared" si="83"/>
        <v>0</v>
      </c>
      <c r="CI53" s="26">
        <f t="shared" si="43"/>
        <v>70.199999999999989</v>
      </c>
      <c r="CJ53" s="27">
        <f t="shared" si="47"/>
        <v>13.1</v>
      </c>
      <c r="CK53" s="27">
        <f t="shared" si="48"/>
        <v>12</v>
      </c>
      <c r="CL53" s="27">
        <f t="shared" si="49"/>
        <v>18</v>
      </c>
      <c r="CM53" s="27">
        <f t="shared" si="50"/>
        <v>8.5</v>
      </c>
      <c r="CN53" s="27">
        <f t="shared" si="51"/>
        <v>14.5</v>
      </c>
      <c r="CO53" s="28" t="str">
        <f t="shared" si="52"/>
        <v/>
      </c>
    </row>
    <row r="54" spans="1:93" ht="15" customHeight="1" x14ac:dyDescent="0.25">
      <c r="A54" s="463" t="s">
        <v>82</v>
      </c>
      <c r="B54" s="482">
        <v>1</v>
      </c>
      <c r="C54" s="482">
        <v>0</v>
      </c>
      <c r="D54" s="482">
        <v>1</v>
      </c>
      <c r="E54" s="482">
        <v>0</v>
      </c>
      <c r="F54" s="482">
        <v>0</v>
      </c>
      <c r="G54" s="482">
        <v>0</v>
      </c>
      <c r="H54" s="482">
        <v>0</v>
      </c>
      <c r="I54" s="482" t="s">
        <v>20</v>
      </c>
      <c r="J54" s="479" t="s">
        <v>82</v>
      </c>
      <c r="K54" s="489">
        <v>0</v>
      </c>
      <c r="L54" s="482">
        <v>1</v>
      </c>
      <c r="M54" s="482">
        <v>0</v>
      </c>
      <c r="N54" s="482">
        <v>0</v>
      </c>
      <c r="O54" s="482">
        <v>0</v>
      </c>
      <c r="P54" s="482">
        <v>0</v>
      </c>
      <c r="Q54" s="482">
        <v>0</v>
      </c>
      <c r="R54" s="482">
        <v>0</v>
      </c>
      <c r="S54" s="482">
        <v>0</v>
      </c>
      <c r="T54" s="482">
        <v>0</v>
      </c>
      <c r="U54" s="482">
        <v>0</v>
      </c>
      <c r="V54" s="482">
        <v>0</v>
      </c>
      <c r="W54" s="482">
        <v>0</v>
      </c>
      <c r="X54" s="482">
        <v>0</v>
      </c>
      <c r="Y54" s="490">
        <v>14.3</v>
      </c>
      <c r="Z54" s="490" t="s">
        <v>418</v>
      </c>
      <c r="AA54" s="482">
        <v>0</v>
      </c>
      <c r="AB54" s="490">
        <v>0</v>
      </c>
      <c r="AC54" s="482">
        <v>0</v>
      </c>
      <c r="AD54" s="490">
        <v>0</v>
      </c>
      <c r="AE54" s="482">
        <v>0</v>
      </c>
      <c r="AF54" s="491">
        <v>0</v>
      </c>
      <c r="AL54" s="292">
        <f t="shared" si="53"/>
        <v>0</v>
      </c>
      <c r="AN54" s="18">
        <f t="shared" si="39"/>
        <v>0.44791666666666691</v>
      </c>
      <c r="AO54" s="26">
        <f>SUM(C58,C165,C272,C379,C486,C593,C700)/config!$AC$13</f>
        <v>0.2857142857142857</v>
      </c>
      <c r="AP54" s="27">
        <f>SUM(D58:E58,D165:E165,D272:E272,D379:E379,D486:E486,D593:E593,D700:E700)/config!$AC$13</f>
        <v>1.1428571428571428</v>
      </c>
      <c r="AQ54" s="27">
        <f>SUM(F58,F165,F272,F379,F486,F593,F700)/config!$AC$13</f>
        <v>0</v>
      </c>
      <c r="AR54" s="27">
        <f>SUM(G58,G165,G272,G379,G486,G593,G700)/config!$AC$13</f>
        <v>0</v>
      </c>
      <c r="AS54" s="28">
        <f>SUM(H58:H58,H165:H165,H272:H272,H379:H379,H486:H486,H593:H593,H700:H700)/config!$AC$13</f>
        <v>0</v>
      </c>
      <c r="AU54" s="18">
        <f t="shared" si="40"/>
        <v>0.44791666666666691</v>
      </c>
      <c r="AV54" s="29">
        <f t="shared" si="54"/>
        <v>3</v>
      </c>
      <c r="AW54" s="30">
        <f t="shared" si="55"/>
        <v>1</v>
      </c>
      <c r="AX54" s="30">
        <f t="shared" si="56"/>
        <v>1</v>
      </c>
      <c r="AY54" s="30">
        <f t="shared" si="57"/>
        <v>1</v>
      </c>
      <c r="AZ54" s="30">
        <f t="shared" si="58"/>
        <v>3</v>
      </c>
      <c r="BA54" s="30">
        <f t="shared" si="59"/>
        <v>0</v>
      </c>
      <c r="BB54" s="31">
        <f t="shared" si="60"/>
        <v>1</v>
      </c>
      <c r="BC54" s="8"/>
      <c r="BD54" s="18">
        <f t="shared" si="61"/>
        <v>0.44791666666666691</v>
      </c>
      <c r="BE54" s="26">
        <f t="shared" si="62"/>
        <v>13.2</v>
      </c>
      <c r="BF54" s="27">
        <f t="shared" si="63"/>
        <v>10.8</v>
      </c>
      <c r="BG54" s="27">
        <f t="shared" si="64"/>
        <v>12.4</v>
      </c>
      <c r="BH54" s="27">
        <f t="shared" si="65"/>
        <v>9.4</v>
      </c>
      <c r="BI54" s="27">
        <f t="shared" si="66"/>
        <v>18</v>
      </c>
      <c r="BJ54" s="27" t="str">
        <f t="shared" si="67"/>
        <v>-</v>
      </c>
      <c r="BK54" s="28">
        <f t="shared" si="68"/>
        <v>14.7</v>
      </c>
      <c r="BL54" s="8"/>
      <c r="BM54" s="18">
        <f t="shared" si="69"/>
        <v>0.44791666666666691</v>
      </c>
      <c r="BN54" s="26" t="str">
        <f t="shared" si="70"/>
        <v>-</v>
      </c>
      <c r="BO54" s="27" t="str">
        <f t="shared" si="71"/>
        <v>-</v>
      </c>
      <c r="BP54" s="27" t="str">
        <f t="shared" si="72"/>
        <v>-</v>
      </c>
      <c r="BQ54" s="27" t="str">
        <f t="shared" si="73"/>
        <v>-</v>
      </c>
      <c r="BR54" s="27" t="str">
        <f t="shared" si="74"/>
        <v>-</v>
      </c>
      <c r="BS54" s="27" t="str">
        <f t="shared" si="75"/>
        <v>-</v>
      </c>
      <c r="BT54" s="28" t="str">
        <f t="shared" si="76"/>
        <v>-</v>
      </c>
      <c r="BV54" s="25">
        <f t="shared" si="41"/>
        <v>13.083333333333334</v>
      </c>
      <c r="BW54" s="304" t="e">
        <f t="shared" si="42"/>
        <v>#N/A</v>
      </c>
      <c r="BX54" s="306">
        <f t="shared" si="46"/>
        <v>60</v>
      </c>
      <c r="BZ54" s="26">
        <f t="shared" si="77"/>
        <v>0</v>
      </c>
      <c r="CA54" s="27">
        <f t="shared" si="78"/>
        <v>0</v>
      </c>
      <c r="CB54" s="27">
        <f t="shared" si="79"/>
        <v>0</v>
      </c>
      <c r="CC54" s="27">
        <f t="shared" si="80"/>
        <v>0</v>
      </c>
      <c r="CD54" s="27">
        <f t="shared" si="81"/>
        <v>0</v>
      </c>
      <c r="CE54" s="27">
        <f t="shared" si="82"/>
        <v>0</v>
      </c>
      <c r="CF54" s="28">
        <f t="shared" si="83"/>
        <v>0</v>
      </c>
      <c r="CI54" s="26">
        <f t="shared" si="43"/>
        <v>39.599999999999994</v>
      </c>
      <c r="CJ54" s="27">
        <f t="shared" si="47"/>
        <v>10.8</v>
      </c>
      <c r="CK54" s="27">
        <f t="shared" si="48"/>
        <v>12.4</v>
      </c>
      <c r="CL54" s="27">
        <f t="shared" si="49"/>
        <v>9.4</v>
      </c>
      <c r="CM54" s="27">
        <f t="shared" si="50"/>
        <v>54</v>
      </c>
      <c r="CN54" s="27" t="str">
        <f t="shared" si="51"/>
        <v/>
      </c>
      <c r="CO54" s="28">
        <f t="shared" si="52"/>
        <v>14.7</v>
      </c>
    </row>
    <row r="55" spans="1:93" ht="15" customHeight="1" x14ac:dyDescent="0.25">
      <c r="A55" s="463" t="s">
        <v>47</v>
      </c>
      <c r="B55" s="482">
        <v>1</v>
      </c>
      <c r="C55" s="482">
        <v>0</v>
      </c>
      <c r="D55" s="482">
        <v>1</v>
      </c>
      <c r="E55" s="482">
        <v>0</v>
      </c>
      <c r="F55" s="482">
        <v>0</v>
      </c>
      <c r="G55" s="482">
        <v>0</v>
      </c>
      <c r="H55" s="482">
        <v>0</v>
      </c>
      <c r="I55" s="482" t="s">
        <v>20</v>
      </c>
      <c r="J55" s="479" t="s">
        <v>47</v>
      </c>
      <c r="K55" s="489">
        <v>0</v>
      </c>
      <c r="L55" s="482">
        <v>1</v>
      </c>
      <c r="M55" s="482">
        <v>0</v>
      </c>
      <c r="N55" s="482">
        <v>0</v>
      </c>
      <c r="O55" s="482">
        <v>0</v>
      </c>
      <c r="P55" s="482">
        <v>0</v>
      </c>
      <c r="Q55" s="482">
        <v>0</v>
      </c>
      <c r="R55" s="482">
        <v>0</v>
      </c>
      <c r="S55" s="482">
        <v>0</v>
      </c>
      <c r="T55" s="482">
        <v>0</v>
      </c>
      <c r="U55" s="482">
        <v>0</v>
      </c>
      <c r="V55" s="482">
        <v>0</v>
      </c>
      <c r="W55" s="482">
        <v>0</v>
      </c>
      <c r="X55" s="482">
        <v>0</v>
      </c>
      <c r="Y55" s="490">
        <v>13.7</v>
      </c>
      <c r="Z55" s="490" t="s">
        <v>418</v>
      </c>
      <c r="AA55" s="482">
        <v>0</v>
      </c>
      <c r="AB55" s="490">
        <v>0</v>
      </c>
      <c r="AC55" s="482">
        <v>0</v>
      </c>
      <c r="AD55" s="490">
        <v>0</v>
      </c>
      <c r="AE55" s="482">
        <v>0</v>
      </c>
      <c r="AF55" s="491">
        <v>0</v>
      </c>
      <c r="AL55" s="292">
        <f t="shared" si="53"/>
        <v>0</v>
      </c>
      <c r="AN55" s="18">
        <f t="shared" si="39"/>
        <v>0.45833333333333359</v>
      </c>
      <c r="AO55" s="26">
        <f>SUM(C59,C166,C273,C380,C487,C594,C701)/config!$AC$13</f>
        <v>0.14285714285714285</v>
      </c>
      <c r="AP55" s="27">
        <f>SUM(D59:E59,D166:E166,D273:E273,D380:E380,D487:E487,D594:E594,D701:E701)/config!$AC$13</f>
        <v>0.2857142857142857</v>
      </c>
      <c r="AQ55" s="27">
        <f>SUM(F59,F166,F273,F380,F487,F594,F701)/config!$AC$13</f>
        <v>0</v>
      </c>
      <c r="AR55" s="27">
        <f>SUM(G59,G166,G273,G380,G487,G594,G701)/config!$AC$13</f>
        <v>0</v>
      </c>
      <c r="AS55" s="28">
        <f>SUM(H59:H59,H166:H166,H273:H273,H380:H380,H487:H487,H594:H594,H701:H701)/config!$AC$13</f>
        <v>0</v>
      </c>
      <c r="AU55" s="18">
        <f t="shared" si="40"/>
        <v>0.45833333333333359</v>
      </c>
      <c r="AV55" s="29">
        <f t="shared" si="54"/>
        <v>0</v>
      </c>
      <c r="AW55" s="30">
        <f t="shared" si="55"/>
        <v>0</v>
      </c>
      <c r="AX55" s="30">
        <f t="shared" si="56"/>
        <v>0</v>
      </c>
      <c r="AY55" s="30">
        <f t="shared" si="57"/>
        <v>1</v>
      </c>
      <c r="AZ55" s="30">
        <f t="shared" si="58"/>
        <v>1</v>
      </c>
      <c r="BA55" s="30">
        <f t="shared" si="59"/>
        <v>1</v>
      </c>
      <c r="BB55" s="31">
        <f t="shared" si="60"/>
        <v>0</v>
      </c>
      <c r="BC55" s="8"/>
      <c r="BD55" s="18">
        <f t="shared" si="61"/>
        <v>0.45833333333333359</v>
      </c>
      <c r="BE55" s="26" t="str">
        <f t="shared" si="62"/>
        <v>-</v>
      </c>
      <c r="BF55" s="27" t="str">
        <f t="shared" si="63"/>
        <v>-</v>
      </c>
      <c r="BG55" s="27" t="str">
        <f t="shared" si="64"/>
        <v>-</v>
      </c>
      <c r="BH55" s="27">
        <f t="shared" si="65"/>
        <v>10.1</v>
      </c>
      <c r="BI55" s="27">
        <f t="shared" si="66"/>
        <v>18.7</v>
      </c>
      <c r="BJ55" s="27">
        <f t="shared" si="67"/>
        <v>14.8</v>
      </c>
      <c r="BK55" s="28" t="str">
        <f t="shared" si="68"/>
        <v>-</v>
      </c>
      <c r="BL55" s="8"/>
      <c r="BM55" s="18">
        <f t="shared" si="69"/>
        <v>0.45833333333333359</v>
      </c>
      <c r="BN55" s="26" t="str">
        <f t="shared" si="70"/>
        <v>-</v>
      </c>
      <c r="BO55" s="27" t="str">
        <f t="shared" si="71"/>
        <v>-</v>
      </c>
      <c r="BP55" s="27" t="str">
        <f t="shared" si="72"/>
        <v>-</v>
      </c>
      <c r="BQ55" s="27" t="str">
        <f t="shared" si="73"/>
        <v>-</v>
      </c>
      <c r="BR55" s="27" t="str">
        <f t="shared" si="74"/>
        <v>-</v>
      </c>
      <c r="BS55" s="27" t="str">
        <f t="shared" si="75"/>
        <v>-</v>
      </c>
      <c r="BT55" s="28" t="str">
        <f t="shared" si="76"/>
        <v>-</v>
      </c>
      <c r="BV55" s="25">
        <f t="shared" si="41"/>
        <v>14.533333333333331</v>
      </c>
      <c r="BW55" s="304" t="e">
        <f t="shared" si="42"/>
        <v>#N/A</v>
      </c>
      <c r="BX55" s="306">
        <f t="shared" si="46"/>
        <v>60</v>
      </c>
      <c r="BZ55" s="26">
        <f t="shared" si="77"/>
        <v>0</v>
      </c>
      <c r="CA55" s="27">
        <f t="shared" si="78"/>
        <v>0</v>
      </c>
      <c r="CB55" s="27">
        <f t="shared" si="79"/>
        <v>0</v>
      </c>
      <c r="CC55" s="27">
        <f t="shared" si="80"/>
        <v>0</v>
      </c>
      <c r="CD55" s="27">
        <f t="shared" si="81"/>
        <v>0</v>
      </c>
      <c r="CE55" s="27">
        <f t="shared" si="82"/>
        <v>0</v>
      </c>
      <c r="CF55" s="28">
        <f t="shared" si="83"/>
        <v>0</v>
      </c>
      <c r="CI55" s="26" t="str">
        <f t="shared" si="43"/>
        <v/>
      </c>
      <c r="CJ55" s="27" t="str">
        <f t="shared" si="47"/>
        <v/>
      </c>
      <c r="CK55" s="27" t="str">
        <f t="shared" si="48"/>
        <v/>
      </c>
      <c r="CL55" s="27">
        <f t="shared" si="49"/>
        <v>10.1</v>
      </c>
      <c r="CM55" s="27">
        <f t="shared" si="50"/>
        <v>18.7</v>
      </c>
      <c r="CN55" s="27">
        <f t="shared" si="51"/>
        <v>14.8</v>
      </c>
      <c r="CO55" s="28" t="str">
        <f t="shared" si="52"/>
        <v/>
      </c>
    </row>
    <row r="56" spans="1:93" ht="15" customHeight="1" x14ac:dyDescent="0.25">
      <c r="A56" s="463" t="s">
        <v>83</v>
      </c>
      <c r="B56" s="482">
        <v>1</v>
      </c>
      <c r="C56" s="482">
        <v>0</v>
      </c>
      <c r="D56" s="482">
        <v>0</v>
      </c>
      <c r="E56" s="482">
        <v>1</v>
      </c>
      <c r="F56" s="482">
        <v>0</v>
      </c>
      <c r="G56" s="482">
        <v>0</v>
      </c>
      <c r="H56" s="482">
        <v>0</v>
      </c>
      <c r="I56" s="482" t="s">
        <v>20</v>
      </c>
      <c r="J56" s="479" t="s">
        <v>83</v>
      </c>
      <c r="K56" s="489">
        <v>1</v>
      </c>
      <c r="L56" s="482">
        <v>0</v>
      </c>
      <c r="M56" s="482">
        <v>0</v>
      </c>
      <c r="N56" s="482">
        <v>0</v>
      </c>
      <c r="O56" s="482">
        <v>0</v>
      </c>
      <c r="P56" s="482">
        <v>0</v>
      </c>
      <c r="Q56" s="482">
        <v>0</v>
      </c>
      <c r="R56" s="482">
        <v>0</v>
      </c>
      <c r="S56" s="482">
        <v>0</v>
      </c>
      <c r="T56" s="482">
        <v>0</v>
      </c>
      <c r="U56" s="482">
        <v>0</v>
      </c>
      <c r="V56" s="482">
        <v>0</v>
      </c>
      <c r="W56" s="482">
        <v>0</v>
      </c>
      <c r="X56" s="482">
        <v>0</v>
      </c>
      <c r="Y56" s="490">
        <v>4.9000000000000004</v>
      </c>
      <c r="Z56" s="490" t="s">
        <v>418</v>
      </c>
      <c r="AA56" s="482">
        <v>0</v>
      </c>
      <c r="AB56" s="490">
        <v>0</v>
      </c>
      <c r="AC56" s="482">
        <v>0</v>
      </c>
      <c r="AD56" s="490">
        <v>0</v>
      </c>
      <c r="AE56" s="482">
        <v>0</v>
      </c>
      <c r="AF56" s="491">
        <v>0</v>
      </c>
      <c r="AL56" s="292">
        <f t="shared" si="53"/>
        <v>0</v>
      </c>
      <c r="AN56" s="18">
        <f t="shared" si="39"/>
        <v>0.46875000000000028</v>
      </c>
      <c r="AO56" s="26">
        <f>SUM(C60,C167,C274,C381,C488,C595,C702)/config!$AC$13</f>
        <v>0</v>
      </c>
      <c r="AP56" s="27">
        <f>SUM(D60:E60,D167:E167,D274:E274,D381:E381,D488:E488,D595:E595,D702:E702)/config!$AC$13</f>
        <v>0.8571428571428571</v>
      </c>
      <c r="AQ56" s="27">
        <f>SUM(F60,F167,F274,F381,F488,F595,F702)/config!$AC$13</f>
        <v>0</v>
      </c>
      <c r="AR56" s="27">
        <f>SUM(G60,G167,G274,G381,G488,G595,G702)/config!$AC$13</f>
        <v>0</v>
      </c>
      <c r="AS56" s="28">
        <f>SUM(H60:H60,H167:H167,H274:H274,H381:H381,H488:H488,H595:H595,H702:H702)/config!$AC$13</f>
        <v>0</v>
      </c>
      <c r="AU56" s="18">
        <f t="shared" si="40"/>
        <v>0.46875000000000028</v>
      </c>
      <c r="AV56" s="29">
        <f t="shared" si="54"/>
        <v>1</v>
      </c>
      <c r="AW56" s="30">
        <f t="shared" si="55"/>
        <v>3</v>
      </c>
      <c r="AX56" s="30">
        <f t="shared" si="56"/>
        <v>0</v>
      </c>
      <c r="AY56" s="30">
        <f t="shared" si="57"/>
        <v>0</v>
      </c>
      <c r="AZ56" s="30">
        <f t="shared" si="58"/>
        <v>1</v>
      </c>
      <c r="BA56" s="30">
        <f t="shared" si="59"/>
        <v>0</v>
      </c>
      <c r="BB56" s="31">
        <f t="shared" si="60"/>
        <v>1</v>
      </c>
      <c r="BC56" s="8"/>
      <c r="BD56" s="18">
        <f t="shared" si="61"/>
        <v>0.46875000000000028</v>
      </c>
      <c r="BE56" s="26">
        <f t="shared" si="62"/>
        <v>9.3000000000000007</v>
      </c>
      <c r="BF56" s="27">
        <f t="shared" si="63"/>
        <v>19.7</v>
      </c>
      <c r="BG56" s="27" t="str">
        <f t="shared" si="64"/>
        <v>-</v>
      </c>
      <c r="BH56" s="27" t="str">
        <f t="shared" si="65"/>
        <v>-</v>
      </c>
      <c r="BI56" s="27">
        <f t="shared" si="66"/>
        <v>9.1999999999999993</v>
      </c>
      <c r="BJ56" s="27" t="str">
        <f t="shared" si="67"/>
        <v>-</v>
      </c>
      <c r="BK56" s="28">
        <f t="shared" si="68"/>
        <v>16.399999999999999</v>
      </c>
      <c r="BL56" s="8"/>
      <c r="BM56" s="18">
        <f t="shared" si="69"/>
        <v>0.46875000000000028</v>
      </c>
      <c r="BN56" s="26" t="str">
        <f t="shared" si="70"/>
        <v>-</v>
      </c>
      <c r="BO56" s="27" t="str">
        <f t="shared" si="71"/>
        <v>-</v>
      </c>
      <c r="BP56" s="27" t="str">
        <f t="shared" si="72"/>
        <v>-</v>
      </c>
      <c r="BQ56" s="27" t="str">
        <f t="shared" si="73"/>
        <v>-</v>
      </c>
      <c r="BR56" s="27" t="str">
        <f t="shared" si="74"/>
        <v>-</v>
      </c>
      <c r="BS56" s="27" t="str">
        <f t="shared" si="75"/>
        <v>-</v>
      </c>
      <c r="BT56" s="28" t="str">
        <f t="shared" si="76"/>
        <v>-</v>
      </c>
      <c r="BV56" s="25">
        <f t="shared" si="41"/>
        <v>13.65</v>
      </c>
      <c r="BW56" s="304" t="e">
        <f t="shared" si="42"/>
        <v>#N/A</v>
      </c>
      <c r="BX56" s="306">
        <f t="shared" si="46"/>
        <v>60</v>
      </c>
      <c r="BZ56" s="26">
        <f t="shared" si="77"/>
        <v>0</v>
      </c>
      <c r="CA56" s="27">
        <f t="shared" si="78"/>
        <v>0</v>
      </c>
      <c r="CB56" s="27">
        <f t="shared" si="79"/>
        <v>0</v>
      </c>
      <c r="CC56" s="27">
        <f t="shared" si="80"/>
        <v>0</v>
      </c>
      <c r="CD56" s="27">
        <f t="shared" si="81"/>
        <v>0</v>
      </c>
      <c r="CE56" s="27">
        <f t="shared" si="82"/>
        <v>0</v>
      </c>
      <c r="CF56" s="28">
        <f t="shared" si="83"/>
        <v>0</v>
      </c>
      <c r="CI56" s="26">
        <f t="shared" si="43"/>
        <v>9.3000000000000007</v>
      </c>
      <c r="CJ56" s="27">
        <f t="shared" si="47"/>
        <v>59.099999999999994</v>
      </c>
      <c r="CK56" s="27" t="str">
        <f t="shared" si="48"/>
        <v/>
      </c>
      <c r="CL56" s="27" t="str">
        <f t="shared" si="49"/>
        <v/>
      </c>
      <c r="CM56" s="27">
        <f t="shared" si="50"/>
        <v>9.1999999999999993</v>
      </c>
      <c r="CN56" s="27" t="str">
        <f t="shared" si="51"/>
        <v/>
      </c>
      <c r="CO56" s="28">
        <f t="shared" si="52"/>
        <v>16.399999999999999</v>
      </c>
    </row>
    <row r="57" spans="1:93" ht="15" customHeight="1" x14ac:dyDescent="0.25">
      <c r="A57" s="463" t="s">
        <v>84</v>
      </c>
      <c r="B57" s="482">
        <v>6</v>
      </c>
      <c r="C57" s="482">
        <v>0</v>
      </c>
      <c r="D57" s="482">
        <v>6</v>
      </c>
      <c r="E57" s="482">
        <v>0</v>
      </c>
      <c r="F57" s="482">
        <v>0</v>
      </c>
      <c r="G57" s="482">
        <v>0</v>
      </c>
      <c r="H57" s="482">
        <v>0</v>
      </c>
      <c r="I57" s="482" t="s">
        <v>20</v>
      </c>
      <c r="J57" s="479" t="s">
        <v>84</v>
      </c>
      <c r="K57" s="489">
        <v>2</v>
      </c>
      <c r="L57" s="482">
        <v>2</v>
      </c>
      <c r="M57" s="482">
        <v>2</v>
      </c>
      <c r="N57" s="482">
        <v>0</v>
      </c>
      <c r="O57" s="482">
        <v>0</v>
      </c>
      <c r="P57" s="482">
        <v>0</v>
      </c>
      <c r="Q57" s="482">
        <v>0</v>
      </c>
      <c r="R57" s="482">
        <v>0</v>
      </c>
      <c r="S57" s="482">
        <v>0</v>
      </c>
      <c r="T57" s="482">
        <v>0</v>
      </c>
      <c r="U57" s="482">
        <v>0</v>
      </c>
      <c r="V57" s="482">
        <v>0</v>
      </c>
      <c r="W57" s="482">
        <v>0</v>
      </c>
      <c r="X57" s="482">
        <v>0</v>
      </c>
      <c r="Y57" s="490">
        <v>11.7</v>
      </c>
      <c r="Z57" s="490" t="s">
        <v>418</v>
      </c>
      <c r="AA57" s="482">
        <v>0</v>
      </c>
      <c r="AB57" s="490">
        <v>0</v>
      </c>
      <c r="AC57" s="482">
        <v>0</v>
      </c>
      <c r="AD57" s="490">
        <v>0</v>
      </c>
      <c r="AE57" s="482">
        <v>0</v>
      </c>
      <c r="AF57" s="491">
        <v>0</v>
      </c>
      <c r="AL57" s="292">
        <f t="shared" si="53"/>
        <v>1</v>
      </c>
      <c r="AN57" s="18">
        <f t="shared" si="39"/>
        <v>0.47916666666666696</v>
      </c>
      <c r="AO57" s="26">
        <f>SUM(C61,C168,C275,C382,C489,C596,C703)/config!$AC$13</f>
        <v>0</v>
      </c>
      <c r="AP57" s="27">
        <f>SUM(D61:E61,D168:E168,D275:E275,D382:E382,D489:E489,D596:E596,D703:E703)/config!$AC$13</f>
        <v>1.2857142857142858</v>
      </c>
      <c r="AQ57" s="27">
        <f>SUM(F61,F168,F275,F382,F489,F596,F703)/config!$AC$13</f>
        <v>0.14285714285714285</v>
      </c>
      <c r="AR57" s="27">
        <f>SUM(G61,G168,G275,G382,G489,G596,G703)/config!$AC$13</f>
        <v>0</v>
      </c>
      <c r="AS57" s="28">
        <f>SUM(H61:H61,H168:H168,H275:H275,H382:H382,H489:H489,H596:H596,H703:H703)/config!$AC$13</f>
        <v>0</v>
      </c>
      <c r="AU57" s="18">
        <f t="shared" si="40"/>
        <v>0.47916666666666696</v>
      </c>
      <c r="AV57" s="29">
        <f t="shared" si="54"/>
        <v>0</v>
      </c>
      <c r="AW57" s="30">
        <f t="shared" si="55"/>
        <v>3</v>
      </c>
      <c r="AX57" s="30">
        <f t="shared" si="56"/>
        <v>1</v>
      </c>
      <c r="AY57" s="30">
        <f t="shared" si="57"/>
        <v>2</v>
      </c>
      <c r="AZ57" s="30">
        <f t="shared" si="58"/>
        <v>2</v>
      </c>
      <c r="BA57" s="30">
        <f t="shared" si="59"/>
        <v>1</v>
      </c>
      <c r="BB57" s="31">
        <f t="shared" si="60"/>
        <v>1</v>
      </c>
      <c r="BC57" s="8"/>
      <c r="BD57" s="18">
        <f t="shared" si="61"/>
        <v>0.47916666666666696</v>
      </c>
      <c r="BE57" s="26" t="str">
        <f t="shared" si="62"/>
        <v>-</v>
      </c>
      <c r="BF57" s="27">
        <f t="shared" si="63"/>
        <v>13.2</v>
      </c>
      <c r="BG57" s="27">
        <f t="shared" si="64"/>
        <v>17.399999999999999</v>
      </c>
      <c r="BH57" s="27">
        <f t="shared" si="65"/>
        <v>17.5</v>
      </c>
      <c r="BI57" s="27">
        <f t="shared" si="66"/>
        <v>15.3</v>
      </c>
      <c r="BJ57" s="27">
        <f t="shared" si="67"/>
        <v>11.6</v>
      </c>
      <c r="BK57" s="28">
        <f t="shared" si="68"/>
        <v>18.899999999999999</v>
      </c>
      <c r="BL57" s="8"/>
      <c r="BM57" s="18">
        <f t="shared" si="69"/>
        <v>0.47916666666666696</v>
      </c>
      <c r="BN57" s="26" t="str">
        <f t="shared" si="70"/>
        <v>-</v>
      </c>
      <c r="BO57" s="27" t="str">
        <f t="shared" si="71"/>
        <v>-</v>
      </c>
      <c r="BP57" s="27" t="str">
        <f t="shared" si="72"/>
        <v>-</v>
      </c>
      <c r="BQ57" s="27" t="str">
        <f t="shared" si="73"/>
        <v>-</v>
      </c>
      <c r="BR57" s="27" t="str">
        <f t="shared" si="74"/>
        <v>-</v>
      </c>
      <c r="BS57" s="27" t="str">
        <f t="shared" si="75"/>
        <v>-</v>
      </c>
      <c r="BT57" s="28" t="str">
        <f t="shared" si="76"/>
        <v>-</v>
      </c>
      <c r="BV57" s="25">
        <f t="shared" si="41"/>
        <v>15.649999999999997</v>
      </c>
      <c r="BW57" s="304" t="e">
        <f t="shared" si="42"/>
        <v>#N/A</v>
      </c>
      <c r="BX57" s="306">
        <f t="shared" si="46"/>
        <v>60</v>
      </c>
      <c r="BZ57" s="26">
        <f t="shared" si="77"/>
        <v>0</v>
      </c>
      <c r="CA57" s="27">
        <f t="shared" si="78"/>
        <v>0</v>
      </c>
      <c r="CB57" s="27">
        <f t="shared" si="79"/>
        <v>0</v>
      </c>
      <c r="CC57" s="27">
        <f t="shared" si="80"/>
        <v>0</v>
      </c>
      <c r="CD57" s="27">
        <f t="shared" si="81"/>
        <v>0</v>
      </c>
      <c r="CE57" s="27">
        <f t="shared" si="82"/>
        <v>0</v>
      </c>
      <c r="CF57" s="28">
        <f t="shared" si="83"/>
        <v>0</v>
      </c>
      <c r="CI57" s="26" t="str">
        <f t="shared" si="43"/>
        <v/>
      </c>
      <c r="CJ57" s="27">
        <f t="shared" si="47"/>
        <v>39.599999999999994</v>
      </c>
      <c r="CK57" s="27">
        <f t="shared" si="48"/>
        <v>17.399999999999999</v>
      </c>
      <c r="CL57" s="27">
        <f t="shared" si="49"/>
        <v>35</v>
      </c>
      <c r="CM57" s="27">
        <f t="shared" si="50"/>
        <v>30.6</v>
      </c>
      <c r="CN57" s="27">
        <f t="shared" si="51"/>
        <v>11.6</v>
      </c>
      <c r="CO57" s="28">
        <f t="shared" si="52"/>
        <v>18.899999999999999</v>
      </c>
    </row>
    <row r="58" spans="1:93" ht="15" customHeight="1" x14ac:dyDescent="0.25">
      <c r="A58" s="463" t="s">
        <v>85</v>
      </c>
      <c r="B58" s="482">
        <v>3</v>
      </c>
      <c r="C58" s="482">
        <v>0</v>
      </c>
      <c r="D58" s="482">
        <v>2</v>
      </c>
      <c r="E58" s="482">
        <v>1</v>
      </c>
      <c r="F58" s="482">
        <v>0</v>
      </c>
      <c r="G58" s="482">
        <v>0</v>
      </c>
      <c r="H58" s="482">
        <v>0</v>
      </c>
      <c r="I58" s="482" t="s">
        <v>20</v>
      </c>
      <c r="J58" s="479" t="s">
        <v>85</v>
      </c>
      <c r="K58" s="489">
        <v>0</v>
      </c>
      <c r="L58" s="482">
        <v>3</v>
      </c>
      <c r="M58" s="482">
        <v>0</v>
      </c>
      <c r="N58" s="482">
        <v>0</v>
      </c>
      <c r="O58" s="482">
        <v>0</v>
      </c>
      <c r="P58" s="482">
        <v>0</v>
      </c>
      <c r="Q58" s="482">
        <v>0</v>
      </c>
      <c r="R58" s="482">
        <v>0</v>
      </c>
      <c r="S58" s="482">
        <v>0</v>
      </c>
      <c r="T58" s="482">
        <v>0</v>
      </c>
      <c r="U58" s="482">
        <v>0</v>
      </c>
      <c r="V58" s="482">
        <v>0</v>
      </c>
      <c r="W58" s="482">
        <v>0</v>
      </c>
      <c r="X58" s="482">
        <v>0</v>
      </c>
      <c r="Y58" s="490">
        <v>13.2</v>
      </c>
      <c r="Z58" s="490" t="s">
        <v>418</v>
      </c>
      <c r="AA58" s="482">
        <v>0</v>
      </c>
      <c r="AB58" s="490">
        <v>0</v>
      </c>
      <c r="AC58" s="482">
        <v>0</v>
      </c>
      <c r="AD58" s="490">
        <v>0</v>
      </c>
      <c r="AE58" s="482">
        <v>0</v>
      </c>
      <c r="AF58" s="491">
        <v>0</v>
      </c>
      <c r="AL58" s="292">
        <f t="shared" si="53"/>
        <v>0</v>
      </c>
      <c r="AN58" s="18">
        <f t="shared" si="39"/>
        <v>0.48958333333333365</v>
      </c>
      <c r="AO58" s="26">
        <f>SUM(C62,C169,C276,C383,C490,C597,C704)/config!$AC$13</f>
        <v>0</v>
      </c>
      <c r="AP58" s="27">
        <f>SUM(D62:E62,D169:E169,D276:E276,D383:E383,D490:E490,D597:E597,D704:E704)/config!$AC$13</f>
        <v>1</v>
      </c>
      <c r="AQ58" s="27">
        <f>SUM(F62,F169,F276,F383,F490,F597,F704)/config!$AC$13</f>
        <v>0</v>
      </c>
      <c r="AR58" s="27">
        <f>SUM(G62,G169,G276,G383,G490,G597,G704)/config!$AC$13</f>
        <v>0</v>
      </c>
      <c r="AS58" s="28">
        <f>SUM(H62:H62,H169:H169,H276:H276,H383:H383,H490:H490,H597:H597,H704:H704)/config!$AC$13</f>
        <v>0</v>
      </c>
      <c r="AU58" s="18">
        <f t="shared" si="40"/>
        <v>0.48958333333333365</v>
      </c>
      <c r="AV58" s="29">
        <f t="shared" si="54"/>
        <v>1</v>
      </c>
      <c r="AW58" s="30">
        <f t="shared" si="55"/>
        <v>2</v>
      </c>
      <c r="AX58" s="30">
        <f t="shared" si="56"/>
        <v>1</v>
      </c>
      <c r="AY58" s="30">
        <f t="shared" si="57"/>
        <v>2</v>
      </c>
      <c r="AZ58" s="30">
        <f t="shared" si="58"/>
        <v>1</v>
      </c>
      <c r="BA58" s="30">
        <f t="shared" si="59"/>
        <v>0</v>
      </c>
      <c r="BB58" s="31">
        <f t="shared" si="60"/>
        <v>0</v>
      </c>
      <c r="BC58" s="8"/>
      <c r="BD58" s="18">
        <f t="shared" si="61"/>
        <v>0.48958333333333365</v>
      </c>
      <c r="BE58" s="26">
        <f t="shared" si="62"/>
        <v>12.4</v>
      </c>
      <c r="BF58" s="27">
        <f t="shared" si="63"/>
        <v>13.5</v>
      </c>
      <c r="BG58" s="27">
        <f t="shared" si="64"/>
        <v>6.5</v>
      </c>
      <c r="BH58" s="27">
        <f t="shared" si="65"/>
        <v>14.8</v>
      </c>
      <c r="BI58" s="27">
        <f t="shared" si="66"/>
        <v>10</v>
      </c>
      <c r="BJ58" s="27" t="str">
        <f t="shared" si="67"/>
        <v>-</v>
      </c>
      <c r="BK58" s="28" t="str">
        <f t="shared" si="68"/>
        <v>-</v>
      </c>
      <c r="BL58" s="8"/>
      <c r="BM58" s="18">
        <f t="shared" si="69"/>
        <v>0.48958333333333365</v>
      </c>
      <c r="BN58" s="26" t="str">
        <f t="shared" si="70"/>
        <v>-</v>
      </c>
      <c r="BO58" s="27" t="str">
        <f t="shared" si="71"/>
        <v>-</v>
      </c>
      <c r="BP58" s="27" t="str">
        <f t="shared" si="72"/>
        <v>-</v>
      </c>
      <c r="BQ58" s="27" t="str">
        <f t="shared" si="73"/>
        <v>-</v>
      </c>
      <c r="BR58" s="27" t="str">
        <f t="shared" si="74"/>
        <v>-</v>
      </c>
      <c r="BS58" s="27" t="str">
        <f t="shared" si="75"/>
        <v>-</v>
      </c>
      <c r="BT58" s="28" t="str">
        <f t="shared" si="76"/>
        <v>-</v>
      </c>
      <c r="BV58" s="25">
        <f t="shared" si="41"/>
        <v>11.440000000000001</v>
      </c>
      <c r="BW58" s="304" t="e">
        <f t="shared" si="42"/>
        <v>#N/A</v>
      </c>
      <c r="BX58" s="306">
        <f t="shared" si="46"/>
        <v>60</v>
      </c>
      <c r="BZ58" s="26">
        <f t="shared" si="77"/>
        <v>0</v>
      </c>
      <c r="CA58" s="27">
        <f t="shared" si="78"/>
        <v>0</v>
      </c>
      <c r="CB58" s="27">
        <f t="shared" si="79"/>
        <v>0</v>
      </c>
      <c r="CC58" s="27">
        <f t="shared" si="80"/>
        <v>0</v>
      </c>
      <c r="CD58" s="27">
        <f t="shared" si="81"/>
        <v>0</v>
      </c>
      <c r="CE58" s="27">
        <f t="shared" si="82"/>
        <v>0</v>
      </c>
      <c r="CF58" s="28">
        <f t="shared" si="83"/>
        <v>0</v>
      </c>
      <c r="CI58" s="26">
        <f t="shared" si="43"/>
        <v>12.4</v>
      </c>
      <c r="CJ58" s="27">
        <f t="shared" si="47"/>
        <v>27</v>
      </c>
      <c r="CK58" s="27">
        <f t="shared" si="48"/>
        <v>6.5</v>
      </c>
      <c r="CL58" s="27">
        <f t="shared" si="49"/>
        <v>29.6</v>
      </c>
      <c r="CM58" s="27">
        <f t="shared" si="50"/>
        <v>10</v>
      </c>
      <c r="CN58" s="27" t="str">
        <f t="shared" si="51"/>
        <v/>
      </c>
      <c r="CO58" s="28" t="str">
        <f t="shared" si="52"/>
        <v/>
      </c>
    </row>
    <row r="59" spans="1:93" ht="15" customHeight="1" x14ac:dyDescent="0.25">
      <c r="A59" s="463" t="s">
        <v>49</v>
      </c>
      <c r="B59" s="482">
        <v>0</v>
      </c>
      <c r="C59" s="482">
        <v>0</v>
      </c>
      <c r="D59" s="482">
        <v>0</v>
      </c>
      <c r="E59" s="482">
        <v>0</v>
      </c>
      <c r="F59" s="482">
        <v>0</v>
      </c>
      <c r="G59" s="482">
        <v>0</v>
      </c>
      <c r="H59" s="482">
        <v>0</v>
      </c>
      <c r="I59" s="482" t="s">
        <v>20</v>
      </c>
      <c r="J59" s="479" t="s">
        <v>49</v>
      </c>
      <c r="K59" s="489">
        <v>0</v>
      </c>
      <c r="L59" s="482">
        <v>0</v>
      </c>
      <c r="M59" s="482">
        <v>0</v>
      </c>
      <c r="N59" s="482">
        <v>0</v>
      </c>
      <c r="O59" s="482">
        <v>0</v>
      </c>
      <c r="P59" s="482">
        <v>0</v>
      </c>
      <c r="Q59" s="482">
        <v>0</v>
      </c>
      <c r="R59" s="482">
        <v>0</v>
      </c>
      <c r="S59" s="482">
        <v>0</v>
      </c>
      <c r="T59" s="482">
        <v>0</v>
      </c>
      <c r="U59" s="482">
        <v>0</v>
      </c>
      <c r="V59" s="482">
        <v>0</v>
      </c>
      <c r="W59" s="482">
        <v>0</v>
      </c>
      <c r="X59" s="482">
        <v>0</v>
      </c>
      <c r="Y59" s="490" t="s">
        <v>418</v>
      </c>
      <c r="Z59" s="490" t="s">
        <v>418</v>
      </c>
      <c r="AA59" s="482">
        <v>0</v>
      </c>
      <c r="AB59" s="490">
        <v>0</v>
      </c>
      <c r="AC59" s="482">
        <v>0</v>
      </c>
      <c r="AD59" s="490">
        <v>0</v>
      </c>
      <c r="AE59" s="482">
        <v>0</v>
      </c>
      <c r="AF59" s="491">
        <v>0</v>
      </c>
      <c r="AL59" s="292">
        <f t="shared" si="53"/>
        <v>0</v>
      </c>
      <c r="AN59" s="18">
        <f t="shared" si="39"/>
        <v>0.50000000000000033</v>
      </c>
      <c r="AO59" s="26">
        <f>SUM(C63,C170,C277,C384,C491,C598,C705)/config!$AC$13</f>
        <v>0</v>
      </c>
      <c r="AP59" s="27">
        <f>SUM(D63:E63,D170:E170,D277:E277,D384:E384,D491:E491,D598:E598,D705:E705)/config!$AC$13</f>
        <v>1.4285714285714286</v>
      </c>
      <c r="AQ59" s="27">
        <f>SUM(F63,F170,F277,F384,F491,F598,F705)/config!$AC$13</f>
        <v>0</v>
      </c>
      <c r="AR59" s="27">
        <f>SUM(G63,G170,G277,G384,G491,G598,G705)/config!$AC$13</f>
        <v>0</v>
      </c>
      <c r="AS59" s="28">
        <f>SUM(H63:H63,H170:H170,H277:H277,H384:H384,H491:H491,H598:H598,H705:H705)/config!$AC$13</f>
        <v>0</v>
      </c>
      <c r="AU59" s="18">
        <f t="shared" si="40"/>
        <v>0.50000000000000033</v>
      </c>
      <c r="AV59" s="29">
        <f t="shared" si="54"/>
        <v>0</v>
      </c>
      <c r="AW59" s="30">
        <f t="shared" si="55"/>
        <v>1</v>
      </c>
      <c r="AX59" s="30">
        <f t="shared" si="56"/>
        <v>1</v>
      </c>
      <c r="AY59" s="30">
        <f t="shared" si="57"/>
        <v>1</v>
      </c>
      <c r="AZ59" s="30">
        <f t="shared" si="58"/>
        <v>2</v>
      </c>
      <c r="BA59" s="30">
        <f t="shared" si="59"/>
        <v>3</v>
      </c>
      <c r="BB59" s="31">
        <f t="shared" si="60"/>
        <v>2</v>
      </c>
      <c r="BC59" s="8"/>
      <c r="BD59" s="18">
        <f t="shared" si="61"/>
        <v>0.50000000000000033</v>
      </c>
      <c r="BE59" s="26" t="str">
        <f t="shared" si="62"/>
        <v>-</v>
      </c>
      <c r="BF59" s="27">
        <f t="shared" si="63"/>
        <v>11.5</v>
      </c>
      <c r="BG59" s="27">
        <f t="shared" si="64"/>
        <v>13.6</v>
      </c>
      <c r="BH59" s="27">
        <f t="shared" si="65"/>
        <v>10.1</v>
      </c>
      <c r="BI59" s="27">
        <f t="shared" si="66"/>
        <v>12.8</v>
      </c>
      <c r="BJ59" s="27">
        <f t="shared" si="67"/>
        <v>17.2</v>
      </c>
      <c r="BK59" s="28">
        <f t="shared" si="68"/>
        <v>14.3</v>
      </c>
      <c r="BL59" s="8"/>
      <c r="BM59" s="18">
        <f t="shared" si="69"/>
        <v>0.50000000000000033</v>
      </c>
      <c r="BN59" s="26" t="str">
        <f t="shared" si="70"/>
        <v>-</v>
      </c>
      <c r="BO59" s="27" t="str">
        <f t="shared" si="71"/>
        <v>-</v>
      </c>
      <c r="BP59" s="27" t="str">
        <f t="shared" si="72"/>
        <v>-</v>
      </c>
      <c r="BQ59" s="27" t="str">
        <f t="shared" si="73"/>
        <v>-</v>
      </c>
      <c r="BR59" s="27" t="str">
        <f t="shared" si="74"/>
        <v>-</v>
      </c>
      <c r="BS59" s="27" t="str">
        <f t="shared" si="75"/>
        <v>-</v>
      </c>
      <c r="BT59" s="28" t="str">
        <f t="shared" si="76"/>
        <v>-</v>
      </c>
      <c r="BV59" s="25">
        <f t="shared" si="41"/>
        <v>13.25</v>
      </c>
      <c r="BW59" s="304" t="e">
        <f t="shared" si="42"/>
        <v>#N/A</v>
      </c>
      <c r="BX59" s="306">
        <f t="shared" si="46"/>
        <v>60</v>
      </c>
      <c r="BZ59" s="26">
        <f t="shared" si="77"/>
        <v>0</v>
      </c>
      <c r="CA59" s="27">
        <f t="shared" si="78"/>
        <v>0</v>
      </c>
      <c r="CB59" s="27">
        <f t="shared" si="79"/>
        <v>0</v>
      </c>
      <c r="CC59" s="27">
        <f t="shared" si="80"/>
        <v>0</v>
      </c>
      <c r="CD59" s="27">
        <f t="shared" si="81"/>
        <v>0</v>
      </c>
      <c r="CE59" s="27">
        <f t="shared" si="82"/>
        <v>0</v>
      </c>
      <c r="CF59" s="28">
        <f t="shared" si="83"/>
        <v>0</v>
      </c>
      <c r="CI59" s="26" t="str">
        <f t="shared" si="43"/>
        <v/>
      </c>
      <c r="CJ59" s="27">
        <f t="shared" si="47"/>
        <v>11.5</v>
      </c>
      <c r="CK59" s="27">
        <f t="shared" si="48"/>
        <v>13.6</v>
      </c>
      <c r="CL59" s="27">
        <f t="shared" si="49"/>
        <v>10.1</v>
      </c>
      <c r="CM59" s="27">
        <f t="shared" si="50"/>
        <v>25.6</v>
      </c>
      <c r="CN59" s="27">
        <f t="shared" si="51"/>
        <v>51.599999999999994</v>
      </c>
      <c r="CO59" s="28">
        <f t="shared" si="52"/>
        <v>28.6</v>
      </c>
    </row>
    <row r="60" spans="1:93" ht="15" customHeight="1" x14ac:dyDescent="0.25">
      <c r="A60" s="463" t="s">
        <v>86</v>
      </c>
      <c r="B60" s="482">
        <v>1</v>
      </c>
      <c r="C60" s="482">
        <v>0</v>
      </c>
      <c r="D60" s="482">
        <v>1</v>
      </c>
      <c r="E60" s="482">
        <v>0</v>
      </c>
      <c r="F60" s="482">
        <v>0</v>
      </c>
      <c r="G60" s="482">
        <v>0</v>
      </c>
      <c r="H60" s="482">
        <v>0</v>
      </c>
      <c r="I60" s="482" t="s">
        <v>20</v>
      </c>
      <c r="J60" s="479" t="s">
        <v>86</v>
      </c>
      <c r="K60" s="489">
        <v>1</v>
      </c>
      <c r="L60" s="482">
        <v>0</v>
      </c>
      <c r="M60" s="482">
        <v>0</v>
      </c>
      <c r="N60" s="482">
        <v>0</v>
      </c>
      <c r="O60" s="482">
        <v>0</v>
      </c>
      <c r="P60" s="482">
        <v>0</v>
      </c>
      <c r="Q60" s="482">
        <v>0</v>
      </c>
      <c r="R60" s="482">
        <v>0</v>
      </c>
      <c r="S60" s="482">
        <v>0</v>
      </c>
      <c r="T60" s="482">
        <v>0</v>
      </c>
      <c r="U60" s="482">
        <v>0</v>
      </c>
      <c r="V60" s="482">
        <v>0</v>
      </c>
      <c r="W60" s="482">
        <v>0</v>
      </c>
      <c r="X60" s="482">
        <v>0</v>
      </c>
      <c r="Y60" s="490">
        <v>9.3000000000000007</v>
      </c>
      <c r="Z60" s="490" t="s">
        <v>418</v>
      </c>
      <c r="AA60" s="482">
        <v>0</v>
      </c>
      <c r="AB60" s="490">
        <v>0</v>
      </c>
      <c r="AC60" s="482">
        <v>0</v>
      </c>
      <c r="AD60" s="490">
        <v>0</v>
      </c>
      <c r="AE60" s="482">
        <v>0</v>
      </c>
      <c r="AF60" s="491">
        <v>0</v>
      </c>
      <c r="AL60" s="292">
        <f t="shared" si="53"/>
        <v>0</v>
      </c>
      <c r="AN60" s="18">
        <f t="shared" si="39"/>
        <v>0.51041666666666696</v>
      </c>
      <c r="AO60" s="26">
        <f>SUM(C64,C171,C278,C385,C492,C599,C706)/config!$AC$13</f>
        <v>0.14285714285714285</v>
      </c>
      <c r="AP60" s="27">
        <f>SUM(D64:E64,D171:E171,D278:E278,D385:E385,D492:E492,D599:E599,D706:E706)/config!$AC$13</f>
        <v>0.8571428571428571</v>
      </c>
      <c r="AQ60" s="27">
        <f>SUM(F64,F171,F278,F385,F492,F599,F706)/config!$AC$13</f>
        <v>0</v>
      </c>
      <c r="AR60" s="27">
        <f>SUM(G64,G171,G278,G385,G492,G599,G706)/config!$AC$13</f>
        <v>0</v>
      </c>
      <c r="AS60" s="28">
        <f>SUM(H64:H64,H171:H171,H278:H278,H385:H385,H492:H492,H599:H599,H706:H706)/config!$AC$13</f>
        <v>0</v>
      </c>
      <c r="AU60" s="18">
        <f t="shared" si="40"/>
        <v>0.51041666666666696</v>
      </c>
      <c r="AV60" s="29">
        <f t="shared" si="54"/>
        <v>2</v>
      </c>
      <c r="AW60" s="30">
        <f t="shared" si="55"/>
        <v>0</v>
      </c>
      <c r="AX60" s="30">
        <f t="shared" si="56"/>
        <v>2</v>
      </c>
      <c r="AY60" s="30">
        <f t="shared" si="57"/>
        <v>2</v>
      </c>
      <c r="AZ60" s="30">
        <f t="shared" si="58"/>
        <v>1</v>
      </c>
      <c r="BA60" s="30">
        <f t="shared" si="59"/>
        <v>0</v>
      </c>
      <c r="BB60" s="31">
        <f t="shared" si="60"/>
        <v>0</v>
      </c>
      <c r="BC60" s="8"/>
      <c r="BD60" s="18">
        <f t="shared" si="61"/>
        <v>0.51041666666666696</v>
      </c>
      <c r="BE60" s="26">
        <f t="shared" si="62"/>
        <v>14.9</v>
      </c>
      <c r="BF60" s="27" t="str">
        <f t="shared" si="63"/>
        <v>-</v>
      </c>
      <c r="BG60" s="27">
        <f t="shared" si="64"/>
        <v>13.3</v>
      </c>
      <c r="BH60" s="27">
        <f t="shared" si="65"/>
        <v>10.3</v>
      </c>
      <c r="BI60" s="27">
        <f t="shared" si="66"/>
        <v>11.6</v>
      </c>
      <c r="BJ60" s="27" t="str">
        <f t="shared" si="67"/>
        <v>-</v>
      </c>
      <c r="BK60" s="28" t="str">
        <f t="shared" si="68"/>
        <v>-</v>
      </c>
      <c r="BL60" s="8"/>
      <c r="BM60" s="18">
        <f t="shared" si="69"/>
        <v>0.51041666666666696</v>
      </c>
      <c r="BN60" s="26" t="str">
        <f t="shared" si="70"/>
        <v>-</v>
      </c>
      <c r="BO60" s="27" t="str">
        <f t="shared" si="71"/>
        <v>-</v>
      </c>
      <c r="BP60" s="27" t="str">
        <f t="shared" si="72"/>
        <v>-</v>
      </c>
      <c r="BQ60" s="27" t="str">
        <f t="shared" si="73"/>
        <v>-</v>
      </c>
      <c r="BR60" s="27" t="str">
        <f t="shared" si="74"/>
        <v>-</v>
      </c>
      <c r="BS60" s="27" t="str">
        <f t="shared" si="75"/>
        <v>-</v>
      </c>
      <c r="BT60" s="28" t="str">
        <f t="shared" si="76"/>
        <v>-</v>
      </c>
      <c r="BV60" s="25">
        <f t="shared" si="41"/>
        <v>12.525</v>
      </c>
      <c r="BW60" s="304" t="e">
        <f t="shared" si="42"/>
        <v>#N/A</v>
      </c>
      <c r="BX60" s="306">
        <f t="shared" si="46"/>
        <v>60</v>
      </c>
      <c r="BZ60" s="26">
        <f t="shared" si="77"/>
        <v>0</v>
      </c>
      <c r="CA60" s="27">
        <f t="shared" si="78"/>
        <v>0</v>
      </c>
      <c r="CB60" s="27">
        <f t="shared" si="79"/>
        <v>0</v>
      </c>
      <c r="CC60" s="27">
        <f t="shared" si="80"/>
        <v>0</v>
      </c>
      <c r="CD60" s="27">
        <f t="shared" si="81"/>
        <v>0</v>
      </c>
      <c r="CE60" s="27">
        <f t="shared" si="82"/>
        <v>0</v>
      </c>
      <c r="CF60" s="28">
        <f t="shared" si="83"/>
        <v>0</v>
      </c>
      <c r="CI60" s="26">
        <f t="shared" si="43"/>
        <v>29.8</v>
      </c>
      <c r="CJ60" s="27" t="str">
        <f t="shared" si="47"/>
        <v/>
      </c>
      <c r="CK60" s="27">
        <f t="shared" si="48"/>
        <v>26.6</v>
      </c>
      <c r="CL60" s="27">
        <f t="shared" si="49"/>
        <v>20.6</v>
      </c>
      <c r="CM60" s="27">
        <f t="shared" si="50"/>
        <v>11.6</v>
      </c>
      <c r="CN60" s="27" t="str">
        <f t="shared" si="51"/>
        <v/>
      </c>
      <c r="CO60" s="28" t="str">
        <f t="shared" si="52"/>
        <v/>
      </c>
    </row>
    <row r="61" spans="1:93" ht="15" customHeight="1" x14ac:dyDescent="0.25">
      <c r="A61" s="463" t="s">
        <v>87</v>
      </c>
      <c r="B61" s="482">
        <v>0</v>
      </c>
      <c r="C61" s="482">
        <v>0</v>
      </c>
      <c r="D61" s="482">
        <v>0</v>
      </c>
      <c r="E61" s="482">
        <v>0</v>
      </c>
      <c r="F61" s="482">
        <v>0</v>
      </c>
      <c r="G61" s="482">
        <v>0</v>
      </c>
      <c r="H61" s="482">
        <v>0</v>
      </c>
      <c r="I61" s="482" t="s">
        <v>20</v>
      </c>
      <c r="J61" s="479" t="s">
        <v>87</v>
      </c>
      <c r="K61" s="489">
        <v>0</v>
      </c>
      <c r="L61" s="482">
        <v>0</v>
      </c>
      <c r="M61" s="482">
        <v>0</v>
      </c>
      <c r="N61" s="482">
        <v>0</v>
      </c>
      <c r="O61" s="482">
        <v>0</v>
      </c>
      <c r="P61" s="482">
        <v>0</v>
      </c>
      <c r="Q61" s="482">
        <v>0</v>
      </c>
      <c r="R61" s="482">
        <v>0</v>
      </c>
      <c r="S61" s="482">
        <v>0</v>
      </c>
      <c r="T61" s="482">
        <v>0</v>
      </c>
      <c r="U61" s="482">
        <v>0</v>
      </c>
      <c r="V61" s="482">
        <v>0</v>
      </c>
      <c r="W61" s="482">
        <v>0</v>
      </c>
      <c r="X61" s="482">
        <v>0</v>
      </c>
      <c r="Y61" s="490" t="s">
        <v>418</v>
      </c>
      <c r="Z61" s="490" t="s">
        <v>418</v>
      </c>
      <c r="AA61" s="482">
        <v>0</v>
      </c>
      <c r="AB61" s="490">
        <v>0</v>
      </c>
      <c r="AC61" s="482">
        <v>0</v>
      </c>
      <c r="AD61" s="490">
        <v>0</v>
      </c>
      <c r="AE61" s="482">
        <v>0</v>
      </c>
      <c r="AF61" s="491">
        <v>0</v>
      </c>
      <c r="AL61" s="292">
        <f t="shared" si="53"/>
        <v>0</v>
      </c>
      <c r="AN61" s="18">
        <f t="shared" si="39"/>
        <v>0.52083333333333359</v>
      </c>
      <c r="AO61" s="26">
        <f>SUM(C65,C172,C279,C386,C493,C600,C707)/config!$AC$13</f>
        <v>0</v>
      </c>
      <c r="AP61" s="27">
        <f>SUM(D65:E65,D172:E172,D279:E279,D386:E386,D493:E493,D600:E600,D707:E707)/config!$AC$13</f>
        <v>0.7142857142857143</v>
      </c>
      <c r="AQ61" s="27">
        <f>SUM(F65,F172,F279,F386,F493,F600,F707)/config!$AC$13</f>
        <v>0</v>
      </c>
      <c r="AR61" s="27">
        <f>SUM(G65,G172,G279,G386,G493,G600,G707)/config!$AC$13</f>
        <v>0</v>
      </c>
      <c r="AS61" s="28">
        <f>SUM(H65:H65,H172:H172,H279:H279,H386:H386,H493:H493,H600:H600,H707:H707)/config!$AC$13</f>
        <v>0</v>
      </c>
      <c r="AU61" s="18">
        <f t="shared" si="40"/>
        <v>0.52083333333333359</v>
      </c>
      <c r="AV61" s="29">
        <f t="shared" si="54"/>
        <v>1</v>
      </c>
      <c r="AW61" s="30">
        <f t="shared" si="55"/>
        <v>0</v>
      </c>
      <c r="AX61" s="30">
        <f t="shared" si="56"/>
        <v>0</v>
      </c>
      <c r="AY61" s="30">
        <f t="shared" si="57"/>
        <v>0</v>
      </c>
      <c r="AZ61" s="30">
        <f t="shared" si="58"/>
        <v>1</v>
      </c>
      <c r="BA61" s="30">
        <f t="shared" si="59"/>
        <v>1</v>
      </c>
      <c r="BB61" s="31">
        <f t="shared" si="60"/>
        <v>2</v>
      </c>
      <c r="BC61" s="8"/>
      <c r="BD61" s="18">
        <f t="shared" si="61"/>
        <v>0.52083333333333359</v>
      </c>
      <c r="BE61" s="26">
        <f t="shared" si="62"/>
        <v>16.399999999999999</v>
      </c>
      <c r="BF61" s="27" t="str">
        <f t="shared" si="63"/>
        <v>-</v>
      </c>
      <c r="BG61" s="27" t="str">
        <f t="shared" si="64"/>
        <v>-</v>
      </c>
      <c r="BH61" s="27" t="str">
        <f t="shared" si="65"/>
        <v>-</v>
      </c>
      <c r="BI61" s="27">
        <f t="shared" si="66"/>
        <v>20.9</v>
      </c>
      <c r="BJ61" s="27">
        <f t="shared" si="67"/>
        <v>20.7</v>
      </c>
      <c r="BK61" s="28">
        <f t="shared" si="68"/>
        <v>15.8</v>
      </c>
      <c r="BL61" s="8"/>
      <c r="BM61" s="18">
        <f t="shared" si="69"/>
        <v>0.52083333333333359</v>
      </c>
      <c r="BN61" s="26" t="str">
        <f t="shared" si="70"/>
        <v>-</v>
      </c>
      <c r="BO61" s="27" t="str">
        <f t="shared" si="71"/>
        <v>-</v>
      </c>
      <c r="BP61" s="27" t="str">
        <f t="shared" si="72"/>
        <v>-</v>
      </c>
      <c r="BQ61" s="27" t="str">
        <f t="shared" si="73"/>
        <v>-</v>
      </c>
      <c r="BR61" s="27" t="str">
        <f t="shared" si="74"/>
        <v>-</v>
      </c>
      <c r="BS61" s="27" t="str">
        <f t="shared" si="75"/>
        <v>-</v>
      </c>
      <c r="BT61" s="28" t="str">
        <f t="shared" si="76"/>
        <v>-</v>
      </c>
      <c r="BV61" s="25">
        <f t="shared" si="41"/>
        <v>18.45</v>
      </c>
      <c r="BW61" s="304" t="e">
        <f t="shared" si="42"/>
        <v>#N/A</v>
      </c>
      <c r="BX61" s="306">
        <f t="shared" si="46"/>
        <v>60</v>
      </c>
      <c r="BZ61" s="26">
        <f t="shared" si="77"/>
        <v>0</v>
      </c>
      <c r="CA61" s="27">
        <f t="shared" si="78"/>
        <v>0</v>
      </c>
      <c r="CB61" s="27">
        <f t="shared" si="79"/>
        <v>0</v>
      </c>
      <c r="CC61" s="27">
        <f t="shared" si="80"/>
        <v>0</v>
      </c>
      <c r="CD61" s="27">
        <f t="shared" si="81"/>
        <v>0</v>
      </c>
      <c r="CE61" s="27">
        <f t="shared" si="82"/>
        <v>0</v>
      </c>
      <c r="CF61" s="28">
        <f t="shared" si="83"/>
        <v>0</v>
      </c>
      <c r="CI61" s="26">
        <f t="shared" si="43"/>
        <v>16.399999999999999</v>
      </c>
      <c r="CJ61" s="27" t="str">
        <f t="shared" si="47"/>
        <v/>
      </c>
      <c r="CK61" s="27" t="str">
        <f t="shared" si="48"/>
        <v/>
      </c>
      <c r="CL61" s="27" t="str">
        <f t="shared" si="49"/>
        <v/>
      </c>
      <c r="CM61" s="27">
        <f t="shared" si="50"/>
        <v>20.9</v>
      </c>
      <c r="CN61" s="27">
        <f t="shared" si="51"/>
        <v>20.7</v>
      </c>
      <c r="CO61" s="28">
        <f t="shared" si="52"/>
        <v>31.6</v>
      </c>
    </row>
    <row r="62" spans="1:93" ht="15" customHeight="1" x14ac:dyDescent="0.25">
      <c r="A62" s="463" t="s">
        <v>88</v>
      </c>
      <c r="B62" s="482">
        <v>1</v>
      </c>
      <c r="C62" s="482">
        <v>0</v>
      </c>
      <c r="D62" s="482">
        <v>1</v>
      </c>
      <c r="E62" s="482">
        <v>0</v>
      </c>
      <c r="F62" s="482">
        <v>0</v>
      </c>
      <c r="G62" s="482">
        <v>0</v>
      </c>
      <c r="H62" s="482">
        <v>0</v>
      </c>
      <c r="I62" s="482" t="s">
        <v>20</v>
      </c>
      <c r="J62" s="479" t="s">
        <v>88</v>
      </c>
      <c r="K62" s="489">
        <v>0</v>
      </c>
      <c r="L62" s="482">
        <v>1</v>
      </c>
      <c r="M62" s="482">
        <v>0</v>
      </c>
      <c r="N62" s="482">
        <v>0</v>
      </c>
      <c r="O62" s="482">
        <v>0</v>
      </c>
      <c r="P62" s="482">
        <v>0</v>
      </c>
      <c r="Q62" s="482">
        <v>0</v>
      </c>
      <c r="R62" s="482">
        <v>0</v>
      </c>
      <c r="S62" s="482">
        <v>0</v>
      </c>
      <c r="T62" s="482">
        <v>0</v>
      </c>
      <c r="U62" s="482">
        <v>0</v>
      </c>
      <c r="V62" s="482">
        <v>0</v>
      </c>
      <c r="W62" s="482">
        <v>0</v>
      </c>
      <c r="X62" s="482">
        <v>0</v>
      </c>
      <c r="Y62" s="490">
        <v>12.4</v>
      </c>
      <c r="Z62" s="490" t="s">
        <v>418</v>
      </c>
      <c r="AA62" s="482">
        <v>0</v>
      </c>
      <c r="AB62" s="490">
        <v>0</v>
      </c>
      <c r="AC62" s="482">
        <v>0</v>
      </c>
      <c r="AD62" s="490">
        <v>0</v>
      </c>
      <c r="AE62" s="482">
        <v>0</v>
      </c>
      <c r="AF62" s="491">
        <v>0</v>
      </c>
      <c r="AL62" s="292">
        <f t="shared" si="53"/>
        <v>1</v>
      </c>
      <c r="AN62" s="18">
        <f t="shared" si="39"/>
        <v>0.53125000000000022</v>
      </c>
      <c r="AO62" s="26">
        <f>SUM(C66,C173,C280,C387,C494,C601,C708)/config!$AC$13</f>
        <v>0</v>
      </c>
      <c r="AP62" s="27">
        <f>SUM(D66:E66,D173:E173,D280:E280,D387:E387,D494:E494,D601:E601,D708:E708)/config!$AC$13</f>
        <v>0.42857142857142855</v>
      </c>
      <c r="AQ62" s="27">
        <f>SUM(F66,F173,F280,F387,F494,F601,F708)/config!$AC$13</f>
        <v>0.14285714285714285</v>
      </c>
      <c r="AR62" s="27">
        <f>SUM(G66,G173,G280,G387,G494,G601,G708)/config!$AC$13</f>
        <v>0</v>
      </c>
      <c r="AS62" s="28">
        <f>SUM(H66:H66,H173:H173,H280:H280,H387:H387,H494:H494,H601:H601,H708:H708)/config!$AC$13</f>
        <v>0</v>
      </c>
      <c r="AU62" s="18">
        <f t="shared" si="40"/>
        <v>0.53125000000000022</v>
      </c>
      <c r="AV62" s="29">
        <f t="shared" si="54"/>
        <v>1</v>
      </c>
      <c r="AW62" s="30">
        <f t="shared" si="55"/>
        <v>1</v>
      </c>
      <c r="AX62" s="30">
        <f t="shared" si="56"/>
        <v>0</v>
      </c>
      <c r="AY62" s="30">
        <f t="shared" si="57"/>
        <v>0</v>
      </c>
      <c r="AZ62" s="30">
        <f t="shared" si="58"/>
        <v>0</v>
      </c>
      <c r="BA62" s="30">
        <f t="shared" si="59"/>
        <v>0</v>
      </c>
      <c r="BB62" s="31">
        <f t="shared" si="60"/>
        <v>2</v>
      </c>
      <c r="BC62" s="8"/>
      <c r="BD62" s="18">
        <f t="shared" si="61"/>
        <v>0.53125000000000022</v>
      </c>
      <c r="BE62" s="26">
        <f t="shared" si="62"/>
        <v>24.2</v>
      </c>
      <c r="BF62" s="27">
        <f t="shared" si="63"/>
        <v>13.4</v>
      </c>
      <c r="BG62" s="27" t="str">
        <f t="shared" si="64"/>
        <v>-</v>
      </c>
      <c r="BH62" s="27" t="str">
        <f t="shared" si="65"/>
        <v>-</v>
      </c>
      <c r="BI62" s="27" t="str">
        <f t="shared" si="66"/>
        <v>-</v>
      </c>
      <c r="BJ62" s="27" t="str">
        <f t="shared" si="67"/>
        <v>-</v>
      </c>
      <c r="BK62" s="28">
        <f t="shared" si="68"/>
        <v>15</v>
      </c>
      <c r="BL62" s="8"/>
      <c r="BM62" s="18">
        <f t="shared" si="69"/>
        <v>0.53125000000000022</v>
      </c>
      <c r="BN62" s="26" t="str">
        <f t="shared" si="70"/>
        <v>-</v>
      </c>
      <c r="BO62" s="27" t="str">
        <f t="shared" si="71"/>
        <v>-</v>
      </c>
      <c r="BP62" s="27" t="str">
        <f t="shared" si="72"/>
        <v>-</v>
      </c>
      <c r="BQ62" s="27" t="str">
        <f t="shared" si="73"/>
        <v>-</v>
      </c>
      <c r="BR62" s="27" t="str">
        <f t="shared" si="74"/>
        <v>-</v>
      </c>
      <c r="BS62" s="27" t="str">
        <f t="shared" si="75"/>
        <v>-</v>
      </c>
      <c r="BT62" s="28" t="str">
        <f t="shared" si="76"/>
        <v>-</v>
      </c>
      <c r="BV62" s="25">
        <f t="shared" si="41"/>
        <v>17.533333333333335</v>
      </c>
      <c r="BW62" s="304" t="e">
        <f t="shared" si="42"/>
        <v>#N/A</v>
      </c>
      <c r="BX62" s="306">
        <f t="shared" si="46"/>
        <v>60</v>
      </c>
      <c r="BZ62" s="26">
        <f t="shared" si="77"/>
        <v>0</v>
      </c>
      <c r="CA62" s="27">
        <f t="shared" si="78"/>
        <v>0</v>
      </c>
      <c r="CB62" s="27">
        <f t="shared" si="79"/>
        <v>0</v>
      </c>
      <c r="CC62" s="27">
        <f t="shared" si="80"/>
        <v>0</v>
      </c>
      <c r="CD62" s="27">
        <f t="shared" si="81"/>
        <v>0</v>
      </c>
      <c r="CE62" s="27">
        <f t="shared" si="82"/>
        <v>0</v>
      </c>
      <c r="CF62" s="28">
        <f t="shared" si="83"/>
        <v>0</v>
      </c>
      <c r="CI62" s="26">
        <f t="shared" si="43"/>
        <v>24.2</v>
      </c>
      <c r="CJ62" s="27">
        <f t="shared" si="47"/>
        <v>13.4</v>
      </c>
      <c r="CK62" s="27" t="str">
        <f t="shared" si="48"/>
        <v/>
      </c>
      <c r="CL62" s="27" t="str">
        <f t="shared" si="49"/>
        <v/>
      </c>
      <c r="CM62" s="27" t="str">
        <f t="shared" si="50"/>
        <v/>
      </c>
      <c r="CN62" s="27" t="str">
        <f t="shared" si="51"/>
        <v/>
      </c>
      <c r="CO62" s="28">
        <f t="shared" si="52"/>
        <v>30</v>
      </c>
    </row>
    <row r="63" spans="1:93" ht="15" customHeight="1" x14ac:dyDescent="0.25">
      <c r="A63" s="463" t="s">
        <v>50</v>
      </c>
      <c r="B63" s="482">
        <v>0</v>
      </c>
      <c r="C63" s="482">
        <v>0</v>
      </c>
      <c r="D63" s="482">
        <v>0</v>
      </c>
      <c r="E63" s="482">
        <v>0</v>
      </c>
      <c r="F63" s="482">
        <v>0</v>
      </c>
      <c r="G63" s="482">
        <v>0</v>
      </c>
      <c r="H63" s="482">
        <v>0</v>
      </c>
      <c r="I63" s="482" t="s">
        <v>20</v>
      </c>
      <c r="J63" s="479" t="s">
        <v>50</v>
      </c>
      <c r="K63" s="489">
        <v>0</v>
      </c>
      <c r="L63" s="482">
        <v>0</v>
      </c>
      <c r="M63" s="482">
        <v>0</v>
      </c>
      <c r="N63" s="482">
        <v>0</v>
      </c>
      <c r="O63" s="482">
        <v>0</v>
      </c>
      <c r="P63" s="482">
        <v>0</v>
      </c>
      <c r="Q63" s="482">
        <v>0</v>
      </c>
      <c r="R63" s="482">
        <v>0</v>
      </c>
      <c r="S63" s="482">
        <v>0</v>
      </c>
      <c r="T63" s="482">
        <v>0</v>
      </c>
      <c r="U63" s="482">
        <v>0</v>
      </c>
      <c r="V63" s="482">
        <v>0</v>
      </c>
      <c r="W63" s="482">
        <v>0</v>
      </c>
      <c r="X63" s="482">
        <v>0</v>
      </c>
      <c r="Y63" s="490" t="s">
        <v>418</v>
      </c>
      <c r="Z63" s="490" t="s">
        <v>418</v>
      </c>
      <c r="AA63" s="482">
        <v>0</v>
      </c>
      <c r="AB63" s="490">
        <v>0</v>
      </c>
      <c r="AC63" s="482">
        <v>0</v>
      </c>
      <c r="AD63" s="490">
        <v>0</v>
      </c>
      <c r="AE63" s="482">
        <v>0</v>
      </c>
      <c r="AF63" s="491">
        <v>0</v>
      </c>
      <c r="AL63" s="292">
        <f t="shared" si="53"/>
        <v>1</v>
      </c>
      <c r="AN63" s="18">
        <f t="shared" si="39"/>
        <v>0.54166666666666685</v>
      </c>
      <c r="AO63" s="26">
        <f>SUM(C67,C174,C281,C388,C495,C602,C709)/config!$AC$13</f>
        <v>0</v>
      </c>
      <c r="AP63" s="27">
        <f>SUM(D67:E67,D174:E174,D281:E281,D388:E388,D495:E495,D602:E602,D709:E709)/config!$AC$13</f>
        <v>1.7142857142857142</v>
      </c>
      <c r="AQ63" s="27">
        <f>SUM(F67,F174,F281,F388,F495,F602,F709)/config!$AC$13</f>
        <v>0.14285714285714285</v>
      </c>
      <c r="AR63" s="27">
        <f>SUM(G67,G174,G281,G388,G495,G602,G709)/config!$AC$13</f>
        <v>0</v>
      </c>
      <c r="AS63" s="28">
        <f>SUM(H67:H67,H174:H174,H281:H281,H388:H388,H495:H495,H602:H602,H709:H709)/config!$AC$13</f>
        <v>0</v>
      </c>
      <c r="AU63" s="18">
        <f t="shared" si="40"/>
        <v>0.54166666666666685</v>
      </c>
      <c r="AV63" s="29">
        <f t="shared" si="54"/>
        <v>3</v>
      </c>
      <c r="AW63" s="30">
        <f t="shared" si="55"/>
        <v>2</v>
      </c>
      <c r="AX63" s="30">
        <f t="shared" si="56"/>
        <v>3</v>
      </c>
      <c r="AY63" s="30">
        <f t="shared" si="57"/>
        <v>0</v>
      </c>
      <c r="AZ63" s="30">
        <f t="shared" si="58"/>
        <v>0</v>
      </c>
      <c r="BA63" s="30">
        <f t="shared" si="59"/>
        <v>2</v>
      </c>
      <c r="BB63" s="31">
        <f t="shared" si="60"/>
        <v>3</v>
      </c>
      <c r="BC63" s="8"/>
      <c r="BD63" s="18">
        <f t="shared" si="61"/>
        <v>0.54166666666666685</v>
      </c>
      <c r="BE63" s="26">
        <f t="shared" si="62"/>
        <v>13.7</v>
      </c>
      <c r="BF63" s="27">
        <f t="shared" si="63"/>
        <v>15</v>
      </c>
      <c r="BG63" s="27">
        <f t="shared" si="64"/>
        <v>14.3</v>
      </c>
      <c r="BH63" s="27" t="str">
        <f t="shared" si="65"/>
        <v>-</v>
      </c>
      <c r="BI63" s="27" t="str">
        <f t="shared" si="66"/>
        <v>-</v>
      </c>
      <c r="BJ63" s="27">
        <f t="shared" si="67"/>
        <v>11.7</v>
      </c>
      <c r="BK63" s="28">
        <f t="shared" si="68"/>
        <v>17.3</v>
      </c>
      <c r="BL63" s="8"/>
      <c r="BM63" s="18">
        <f t="shared" si="69"/>
        <v>0.54166666666666685</v>
      </c>
      <c r="BN63" s="26" t="str">
        <f t="shared" si="70"/>
        <v>-</v>
      </c>
      <c r="BO63" s="27" t="str">
        <f t="shared" si="71"/>
        <v>-</v>
      </c>
      <c r="BP63" s="27" t="str">
        <f t="shared" si="72"/>
        <v>-</v>
      </c>
      <c r="BQ63" s="27" t="str">
        <f t="shared" si="73"/>
        <v>-</v>
      </c>
      <c r="BR63" s="27" t="str">
        <f t="shared" si="74"/>
        <v>-</v>
      </c>
      <c r="BS63" s="27" t="str">
        <f t="shared" si="75"/>
        <v>-</v>
      </c>
      <c r="BT63" s="28" t="str">
        <f t="shared" si="76"/>
        <v>-</v>
      </c>
      <c r="BV63" s="25">
        <f t="shared" si="41"/>
        <v>14.4</v>
      </c>
      <c r="BW63" s="304" t="e">
        <f t="shared" si="42"/>
        <v>#N/A</v>
      </c>
      <c r="BX63" s="306">
        <f t="shared" si="46"/>
        <v>60</v>
      </c>
      <c r="BZ63" s="26">
        <f t="shared" si="77"/>
        <v>0</v>
      </c>
      <c r="CA63" s="27">
        <f t="shared" si="78"/>
        <v>0</v>
      </c>
      <c r="CB63" s="27">
        <f t="shared" si="79"/>
        <v>0</v>
      </c>
      <c r="CC63" s="27">
        <f t="shared" si="80"/>
        <v>0</v>
      </c>
      <c r="CD63" s="27">
        <f t="shared" si="81"/>
        <v>0</v>
      </c>
      <c r="CE63" s="27">
        <f t="shared" si="82"/>
        <v>0</v>
      </c>
      <c r="CF63" s="28">
        <f t="shared" si="83"/>
        <v>0</v>
      </c>
      <c r="CI63" s="26">
        <f t="shared" si="43"/>
        <v>41.099999999999994</v>
      </c>
      <c r="CJ63" s="27">
        <f t="shared" si="47"/>
        <v>30</v>
      </c>
      <c r="CK63" s="27">
        <f t="shared" si="48"/>
        <v>42.900000000000006</v>
      </c>
      <c r="CL63" s="27" t="str">
        <f t="shared" si="49"/>
        <v/>
      </c>
      <c r="CM63" s="27" t="str">
        <f t="shared" si="50"/>
        <v/>
      </c>
      <c r="CN63" s="27">
        <f t="shared" si="51"/>
        <v>23.4</v>
      </c>
      <c r="CO63" s="28">
        <f t="shared" si="52"/>
        <v>51.900000000000006</v>
      </c>
    </row>
    <row r="64" spans="1:93" ht="15" customHeight="1" x14ac:dyDescent="0.25">
      <c r="A64" s="463" t="s">
        <v>89</v>
      </c>
      <c r="B64" s="482">
        <v>2</v>
      </c>
      <c r="C64" s="482">
        <v>1</v>
      </c>
      <c r="D64" s="482">
        <v>1</v>
      </c>
      <c r="E64" s="482">
        <v>0</v>
      </c>
      <c r="F64" s="482">
        <v>0</v>
      </c>
      <c r="G64" s="482">
        <v>0</v>
      </c>
      <c r="H64" s="482">
        <v>0</v>
      </c>
      <c r="I64" s="482" t="s">
        <v>20</v>
      </c>
      <c r="J64" s="479" t="s">
        <v>89</v>
      </c>
      <c r="K64" s="489">
        <v>0</v>
      </c>
      <c r="L64" s="482">
        <v>1</v>
      </c>
      <c r="M64" s="482">
        <v>1</v>
      </c>
      <c r="N64" s="482">
        <v>0</v>
      </c>
      <c r="O64" s="482">
        <v>0</v>
      </c>
      <c r="P64" s="482">
        <v>0</v>
      </c>
      <c r="Q64" s="482">
        <v>0</v>
      </c>
      <c r="R64" s="482">
        <v>0</v>
      </c>
      <c r="S64" s="482">
        <v>0</v>
      </c>
      <c r="T64" s="482">
        <v>0</v>
      </c>
      <c r="U64" s="482">
        <v>0</v>
      </c>
      <c r="V64" s="482">
        <v>0</v>
      </c>
      <c r="W64" s="482">
        <v>0</v>
      </c>
      <c r="X64" s="482">
        <v>0</v>
      </c>
      <c r="Y64" s="490">
        <v>14.9</v>
      </c>
      <c r="Z64" s="490" t="s">
        <v>418</v>
      </c>
      <c r="AA64" s="482">
        <v>0</v>
      </c>
      <c r="AB64" s="490">
        <v>0</v>
      </c>
      <c r="AC64" s="482">
        <v>0</v>
      </c>
      <c r="AD64" s="490">
        <v>0</v>
      </c>
      <c r="AE64" s="482">
        <v>0</v>
      </c>
      <c r="AF64" s="491">
        <v>0</v>
      </c>
      <c r="AL64" s="292">
        <f t="shared" si="53"/>
        <v>3</v>
      </c>
      <c r="AN64" s="18">
        <f t="shared" si="39"/>
        <v>0.55208333333333348</v>
      </c>
      <c r="AO64" s="26">
        <f>SUM(C68,C175,C282,C389,C496,C603,C710)/config!$AC$13</f>
        <v>0</v>
      </c>
      <c r="AP64" s="27">
        <f>SUM(D68:E68,D175:E175,D282:E282,D389:E389,D496:E496,D603:E603,D710:E710)/config!$AC$13</f>
        <v>0.5714285714285714</v>
      </c>
      <c r="AQ64" s="27">
        <f>SUM(F68,F175,F282,F389,F496,F603,F710)/config!$AC$13</f>
        <v>0.42857142857142855</v>
      </c>
      <c r="AR64" s="27">
        <f>SUM(G68,G175,G282,G389,G496,G603,G710)/config!$AC$13</f>
        <v>0</v>
      </c>
      <c r="AS64" s="28">
        <f>SUM(H68:H68,H175:H175,H282:H282,H389:H389,H496:H496,H603:H603,H710:H710)/config!$AC$13</f>
        <v>0</v>
      </c>
      <c r="AU64" s="18">
        <f t="shared" si="40"/>
        <v>0.55208333333333348</v>
      </c>
      <c r="AV64" s="29">
        <f t="shared" si="54"/>
        <v>0</v>
      </c>
      <c r="AW64" s="30">
        <f t="shared" si="55"/>
        <v>2</v>
      </c>
      <c r="AX64" s="30">
        <f t="shared" si="56"/>
        <v>1</v>
      </c>
      <c r="AY64" s="30">
        <f t="shared" si="57"/>
        <v>2</v>
      </c>
      <c r="AZ64" s="30">
        <f t="shared" si="58"/>
        <v>0</v>
      </c>
      <c r="BA64" s="30">
        <f t="shared" si="59"/>
        <v>2</v>
      </c>
      <c r="BB64" s="31">
        <f t="shared" si="60"/>
        <v>0</v>
      </c>
      <c r="BC64" s="8"/>
      <c r="BD64" s="18">
        <f t="shared" si="61"/>
        <v>0.55208333333333348</v>
      </c>
      <c r="BE64" s="26" t="str">
        <f t="shared" si="62"/>
        <v>-</v>
      </c>
      <c r="BF64" s="27">
        <f t="shared" si="63"/>
        <v>15</v>
      </c>
      <c r="BG64" s="27">
        <f t="shared" si="64"/>
        <v>20.2</v>
      </c>
      <c r="BH64" s="27">
        <f t="shared" si="65"/>
        <v>16.5</v>
      </c>
      <c r="BI64" s="27" t="str">
        <f t="shared" si="66"/>
        <v>-</v>
      </c>
      <c r="BJ64" s="27">
        <f t="shared" si="67"/>
        <v>10.7</v>
      </c>
      <c r="BK64" s="28" t="str">
        <f t="shared" si="68"/>
        <v>-</v>
      </c>
      <c r="BL64" s="8"/>
      <c r="BM64" s="18">
        <f t="shared" si="69"/>
        <v>0.55208333333333348</v>
      </c>
      <c r="BN64" s="26" t="str">
        <f t="shared" si="70"/>
        <v>-</v>
      </c>
      <c r="BO64" s="27" t="str">
        <f t="shared" si="71"/>
        <v>-</v>
      </c>
      <c r="BP64" s="27" t="str">
        <f t="shared" si="72"/>
        <v>-</v>
      </c>
      <c r="BQ64" s="27" t="str">
        <f t="shared" si="73"/>
        <v>-</v>
      </c>
      <c r="BR64" s="27" t="str">
        <f t="shared" si="74"/>
        <v>-</v>
      </c>
      <c r="BS64" s="27" t="str">
        <f t="shared" si="75"/>
        <v>-</v>
      </c>
      <c r="BT64" s="28" t="str">
        <f t="shared" si="76"/>
        <v>-</v>
      </c>
      <c r="BV64" s="25">
        <f t="shared" si="41"/>
        <v>15.600000000000001</v>
      </c>
      <c r="BW64" s="304" t="e">
        <f t="shared" si="42"/>
        <v>#N/A</v>
      </c>
      <c r="BX64" s="306">
        <f t="shared" si="46"/>
        <v>60</v>
      </c>
      <c r="BZ64" s="26">
        <f t="shared" si="77"/>
        <v>0</v>
      </c>
      <c r="CA64" s="27">
        <f t="shared" si="78"/>
        <v>0</v>
      </c>
      <c r="CB64" s="27">
        <f t="shared" si="79"/>
        <v>0</v>
      </c>
      <c r="CC64" s="27">
        <f t="shared" si="80"/>
        <v>0</v>
      </c>
      <c r="CD64" s="27">
        <f t="shared" si="81"/>
        <v>0</v>
      </c>
      <c r="CE64" s="27">
        <f t="shared" si="82"/>
        <v>0</v>
      </c>
      <c r="CF64" s="28">
        <f t="shared" si="83"/>
        <v>0</v>
      </c>
      <c r="CI64" s="26" t="str">
        <f t="shared" si="43"/>
        <v/>
      </c>
      <c r="CJ64" s="27">
        <f t="shared" si="47"/>
        <v>30</v>
      </c>
      <c r="CK64" s="27">
        <f t="shared" si="48"/>
        <v>20.2</v>
      </c>
      <c r="CL64" s="27">
        <f t="shared" si="49"/>
        <v>33</v>
      </c>
      <c r="CM64" s="27" t="str">
        <f t="shared" si="50"/>
        <v/>
      </c>
      <c r="CN64" s="27">
        <f t="shared" si="51"/>
        <v>21.4</v>
      </c>
      <c r="CO64" s="28" t="str">
        <f t="shared" si="52"/>
        <v/>
      </c>
    </row>
    <row r="65" spans="1:93" ht="15" customHeight="1" x14ac:dyDescent="0.25">
      <c r="A65" s="463" t="s">
        <v>90</v>
      </c>
      <c r="B65" s="482">
        <v>1</v>
      </c>
      <c r="C65" s="482">
        <v>0</v>
      </c>
      <c r="D65" s="482">
        <v>1</v>
      </c>
      <c r="E65" s="482">
        <v>0</v>
      </c>
      <c r="F65" s="482">
        <v>0</v>
      </c>
      <c r="G65" s="482">
        <v>0</v>
      </c>
      <c r="H65" s="482">
        <v>0</v>
      </c>
      <c r="I65" s="482" t="s">
        <v>20</v>
      </c>
      <c r="J65" s="479" t="s">
        <v>90</v>
      </c>
      <c r="K65" s="489">
        <v>0</v>
      </c>
      <c r="L65" s="482">
        <v>0</v>
      </c>
      <c r="M65" s="482">
        <v>1</v>
      </c>
      <c r="N65" s="482">
        <v>0</v>
      </c>
      <c r="O65" s="482">
        <v>0</v>
      </c>
      <c r="P65" s="482">
        <v>0</v>
      </c>
      <c r="Q65" s="482">
        <v>0</v>
      </c>
      <c r="R65" s="482">
        <v>0</v>
      </c>
      <c r="S65" s="482">
        <v>0</v>
      </c>
      <c r="T65" s="482">
        <v>0</v>
      </c>
      <c r="U65" s="482">
        <v>0</v>
      </c>
      <c r="V65" s="482">
        <v>0</v>
      </c>
      <c r="W65" s="482">
        <v>0</v>
      </c>
      <c r="X65" s="482">
        <v>0</v>
      </c>
      <c r="Y65" s="490">
        <v>16.399999999999999</v>
      </c>
      <c r="Z65" s="490" t="s">
        <v>418</v>
      </c>
      <c r="AA65" s="482">
        <v>0</v>
      </c>
      <c r="AB65" s="490">
        <v>0</v>
      </c>
      <c r="AC65" s="482">
        <v>0</v>
      </c>
      <c r="AD65" s="490">
        <v>0</v>
      </c>
      <c r="AE65" s="482">
        <v>0</v>
      </c>
      <c r="AF65" s="491">
        <v>0</v>
      </c>
      <c r="AL65" s="292">
        <f t="shared" si="53"/>
        <v>0</v>
      </c>
      <c r="AN65" s="18">
        <f t="shared" si="39"/>
        <v>0.56250000000000011</v>
      </c>
      <c r="AO65" s="26">
        <f>SUM(C69,C176,C283,C390,C497,C604,C711)/config!$AC$13</f>
        <v>0</v>
      </c>
      <c r="AP65" s="27">
        <f>SUM(D69:E69,D176:E176,D283:E283,D390:E390,D497:E497,D604:E604,D711:E711)/config!$AC$13</f>
        <v>0.42857142857142855</v>
      </c>
      <c r="AQ65" s="27">
        <f>SUM(F69,F176,F283,F390,F497,F604,F711)/config!$AC$13</f>
        <v>0</v>
      </c>
      <c r="AR65" s="27">
        <f>SUM(G69,G176,G283,G390,G497,G604,G711)/config!$AC$13</f>
        <v>0</v>
      </c>
      <c r="AS65" s="28">
        <f>SUM(H69:H69,H176:H176,H283:H283,H390:H390,H497:H497,H604:H604,H711:H711)/config!$AC$13</f>
        <v>0</v>
      </c>
      <c r="AU65" s="18">
        <f t="shared" si="40"/>
        <v>0.56250000000000011</v>
      </c>
      <c r="AV65" s="29">
        <f t="shared" si="54"/>
        <v>0</v>
      </c>
      <c r="AW65" s="30">
        <f t="shared" si="55"/>
        <v>0</v>
      </c>
      <c r="AX65" s="30">
        <f t="shared" si="56"/>
        <v>1</v>
      </c>
      <c r="AY65" s="30">
        <f t="shared" si="57"/>
        <v>0</v>
      </c>
      <c r="AZ65" s="30">
        <f t="shared" si="58"/>
        <v>2</v>
      </c>
      <c r="BA65" s="30">
        <f t="shared" si="59"/>
        <v>0</v>
      </c>
      <c r="BB65" s="31">
        <f t="shared" si="60"/>
        <v>0</v>
      </c>
      <c r="BC65" s="8"/>
      <c r="BD65" s="18">
        <f t="shared" si="61"/>
        <v>0.56250000000000011</v>
      </c>
      <c r="BE65" s="26" t="str">
        <f t="shared" si="62"/>
        <v>-</v>
      </c>
      <c r="BF65" s="27" t="str">
        <f t="shared" si="63"/>
        <v>-</v>
      </c>
      <c r="BG65" s="27">
        <f t="shared" si="64"/>
        <v>15.7</v>
      </c>
      <c r="BH65" s="27" t="str">
        <f t="shared" si="65"/>
        <v>-</v>
      </c>
      <c r="BI65" s="27">
        <f t="shared" si="66"/>
        <v>14.2</v>
      </c>
      <c r="BJ65" s="27" t="str">
        <f t="shared" si="67"/>
        <v>-</v>
      </c>
      <c r="BK65" s="28" t="str">
        <f t="shared" si="68"/>
        <v>-</v>
      </c>
      <c r="BL65" s="8"/>
      <c r="BM65" s="18">
        <f t="shared" si="69"/>
        <v>0.56250000000000011</v>
      </c>
      <c r="BN65" s="26" t="str">
        <f t="shared" si="70"/>
        <v>-</v>
      </c>
      <c r="BO65" s="27" t="str">
        <f t="shared" si="71"/>
        <v>-</v>
      </c>
      <c r="BP65" s="27" t="str">
        <f t="shared" si="72"/>
        <v>-</v>
      </c>
      <c r="BQ65" s="27" t="str">
        <f t="shared" si="73"/>
        <v>-</v>
      </c>
      <c r="BR65" s="27" t="str">
        <f t="shared" si="74"/>
        <v>-</v>
      </c>
      <c r="BS65" s="27" t="str">
        <f t="shared" si="75"/>
        <v>-</v>
      </c>
      <c r="BT65" s="28" t="str">
        <f t="shared" si="76"/>
        <v>-</v>
      </c>
      <c r="BV65" s="25">
        <f t="shared" si="41"/>
        <v>14.95</v>
      </c>
      <c r="BW65" s="304" t="e">
        <f t="shared" si="42"/>
        <v>#N/A</v>
      </c>
      <c r="BX65" s="306">
        <f t="shared" si="46"/>
        <v>60</v>
      </c>
      <c r="BZ65" s="26">
        <f t="shared" si="77"/>
        <v>0</v>
      </c>
      <c r="CA65" s="27">
        <f t="shared" si="78"/>
        <v>0</v>
      </c>
      <c r="CB65" s="27">
        <f t="shared" si="79"/>
        <v>0</v>
      </c>
      <c r="CC65" s="27">
        <f t="shared" si="80"/>
        <v>0</v>
      </c>
      <c r="CD65" s="27">
        <f t="shared" si="81"/>
        <v>0</v>
      </c>
      <c r="CE65" s="27">
        <f t="shared" si="82"/>
        <v>0</v>
      </c>
      <c r="CF65" s="28">
        <f t="shared" si="83"/>
        <v>0</v>
      </c>
      <c r="CI65" s="26" t="str">
        <f t="shared" si="43"/>
        <v/>
      </c>
      <c r="CJ65" s="27" t="str">
        <f t="shared" si="47"/>
        <v/>
      </c>
      <c r="CK65" s="27">
        <f t="shared" si="48"/>
        <v>15.7</v>
      </c>
      <c r="CL65" s="27" t="str">
        <f t="shared" si="49"/>
        <v/>
      </c>
      <c r="CM65" s="27">
        <f t="shared" si="50"/>
        <v>28.4</v>
      </c>
      <c r="CN65" s="27" t="str">
        <f t="shared" si="51"/>
        <v/>
      </c>
      <c r="CO65" s="28" t="str">
        <f t="shared" si="52"/>
        <v/>
      </c>
    </row>
    <row r="66" spans="1:93" ht="15" customHeight="1" x14ac:dyDescent="0.25">
      <c r="A66" s="463" t="s">
        <v>91</v>
      </c>
      <c r="B66" s="482">
        <v>1</v>
      </c>
      <c r="C66" s="482">
        <v>0</v>
      </c>
      <c r="D66" s="482">
        <v>0</v>
      </c>
      <c r="E66" s="482">
        <v>0</v>
      </c>
      <c r="F66" s="482">
        <v>1</v>
      </c>
      <c r="G66" s="482">
        <v>0</v>
      </c>
      <c r="H66" s="482">
        <v>0</v>
      </c>
      <c r="I66" s="482" t="s">
        <v>20</v>
      </c>
      <c r="J66" s="479" t="s">
        <v>91</v>
      </c>
      <c r="K66" s="489">
        <v>0</v>
      </c>
      <c r="L66" s="482">
        <v>0</v>
      </c>
      <c r="M66" s="482">
        <v>0</v>
      </c>
      <c r="N66" s="482">
        <v>1</v>
      </c>
      <c r="O66" s="482">
        <v>0</v>
      </c>
      <c r="P66" s="482">
        <v>0</v>
      </c>
      <c r="Q66" s="482">
        <v>0</v>
      </c>
      <c r="R66" s="482">
        <v>0</v>
      </c>
      <c r="S66" s="482">
        <v>0</v>
      </c>
      <c r="T66" s="482">
        <v>0</v>
      </c>
      <c r="U66" s="482">
        <v>0</v>
      </c>
      <c r="V66" s="482">
        <v>0</v>
      </c>
      <c r="W66" s="482">
        <v>0</v>
      </c>
      <c r="X66" s="482">
        <v>0</v>
      </c>
      <c r="Y66" s="490">
        <v>24.2</v>
      </c>
      <c r="Z66" s="490" t="s">
        <v>418</v>
      </c>
      <c r="AA66" s="482">
        <v>0</v>
      </c>
      <c r="AB66" s="490">
        <v>0</v>
      </c>
      <c r="AC66" s="482">
        <v>0</v>
      </c>
      <c r="AD66" s="490">
        <v>0</v>
      </c>
      <c r="AE66" s="482">
        <v>0</v>
      </c>
      <c r="AF66" s="491">
        <v>0</v>
      </c>
      <c r="AL66" s="292">
        <f t="shared" si="53"/>
        <v>0</v>
      </c>
      <c r="AN66" s="18">
        <f t="shared" si="39"/>
        <v>0.57291666666666674</v>
      </c>
      <c r="AO66" s="26">
        <f>SUM(C70,C177,C284,C391,C498,C605,C712)/config!$AC$13</f>
        <v>0</v>
      </c>
      <c r="AP66" s="27">
        <f>SUM(D70:E70,D177:E177,D284:E284,D391:E391,D498:E498,D605:E605,D712:E712)/config!$AC$13</f>
        <v>1.4285714285714286</v>
      </c>
      <c r="AQ66" s="27">
        <f>SUM(F70,F177,F284,F391,F498,F605,F712)/config!$AC$13</f>
        <v>0</v>
      </c>
      <c r="AR66" s="27">
        <f>SUM(G70,G177,G284,G391,G498,G605,G712)/config!$AC$13</f>
        <v>0</v>
      </c>
      <c r="AS66" s="28">
        <f>SUM(H70:H70,H177:H177,H284:H284,H391:H391,H498:H498,H605:H605,H712:H712)/config!$AC$13</f>
        <v>0</v>
      </c>
      <c r="AU66" s="18">
        <f t="shared" si="40"/>
        <v>0.57291666666666674</v>
      </c>
      <c r="AV66" s="29">
        <f t="shared" si="54"/>
        <v>1</v>
      </c>
      <c r="AW66" s="30">
        <f t="shared" si="55"/>
        <v>2</v>
      </c>
      <c r="AX66" s="30">
        <f t="shared" si="56"/>
        <v>1</v>
      </c>
      <c r="AY66" s="30">
        <f t="shared" si="57"/>
        <v>0</v>
      </c>
      <c r="AZ66" s="30">
        <f t="shared" si="58"/>
        <v>2</v>
      </c>
      <c r="BA66" s="30">
        <f t="shared" si="59"/>
        <v>1</v>
      </c>
      <c r="BB66" s="31">
        <f t="shared" si="60"/>
        <v>3</v>
      </c>
      <c r="BC66" s="8"/>
      <c r="BD66" s="18">
        <f t="shared" si="61"/>
        <v>0.57291666666666674</v>
      </c>
      <c r="BE66" s="26">
        <f t="shared" si="62"/>
        <v>15.5</v>
      </c>
      <c r="BF66" s="27">
        <f t="shared" si="63"/>
        <v>12.4</v>
      </c>
      <c r="BG66" s="27">
        <f t="shared" si="64"/>
        <v>14</v>
      </c>
      <c r="BH66" s="27" t="str">
        <f t="shared" si="65"/>
        <v>-</v>
      </c>
      <c r="BI66" s="27">
        <f t="shared" si="66"/>
        <v>6.3</v>
      </c>
      <c r="BJ66" s="27">
        <f t="shared" si="67"/>
        <v>14.2</v>
      </c>
      <c r="BK66" s="28">
        <f t="shared" si="68"/>
        <v>17</v>
      </c>
      <c r="BL66" s="8"/>
      <c r="BM66" s="18">
        <f t="shared" si="69"/>
        <v>0.57291666666666674</v>
      </c>
      <c r="BN66" s="26" t="str">
        <f t="shared" si="70"/>
        <v>-</v>
      </c>
      <c r="BO66" s="27" t="str">
        <f t="shared" si="71"/>
        <v>-</v>
      </c>
      <c r="BP66" s="27" t="str">
        <f t="shared" si="72"/>
        <v>-</v>
      </c>
      <c r="BQ66" s="27" t="str">
        <f t="shared" si="73"/>
        <v>-</v>
      </c>
      <c r="BR66" s="27" t="str">
        <f t="shared" si="74"/>
        <v>-</v>
      </c>
      <c r="BS66" s="27" t="str">
        <f t="shared" si="75"/>
        <v>-</v>
      </c>
      <c r="BT66" s="28" t="str">
        <f t="shared" si="76"/>
        <v>-</v>
      </c>
      <c r="BV66" s="25">
        <f t="shared" si="41"/>
        <v>13.233333333333333</v>
      </c>
      <c r="BW66" s="304" t="e">
        <f t="shared" si="42"/>
        <v>#N/A</v>
      </c>
      <c r="BX66" s="306">
        <f t="shared" si="46"/>
        <v>60</v>
      </c>
      <c r="BZ66" s="26">
        <f t="shared" si="77"/>
        <v>0</v>
      </c>
      <c r="CA66" s="27">
        <f t="shared" si="78"/>
        <v>0</v>
      </c>
      <c r="CB66" s="27">
        <f t="shared" si="79"/>
        <v>0</v>
      </c>
      <c r="CC66" s="27">
        <f t="shared" si="80"/>
        <v>0</v>
      </c>
      <c r="CD66" s="27">
        <f t="shared" si="81"/>
        <v>0</v>
      </c>
      <c r="CE66" s="27">
        <f t="shared" si="82"/>
        <v>0</v>
      </c>
      <c r="CF66" s="28">
        <f t="shared" si="83"/>
        <v>0</v>
      </c>
      <c r="CI66" s="26">
        <f t="shared" si="43"/>
        <v>15.5</v>
      </c>
      <c r="CJ66" s="27">
        <f t="shared" si="47"/>
        <v>24.8</v>
      </c>
      <c r="CK66" s="27">
        <f t="shared" si="48"/>
        <v>14</v>
      </c>
      <c r="CL66" s="27" t="str">
        <f t="shared" si="49"/>
        <v/>
      </c>
      <c r="CM66" s="27">
        <f t="shared" si="50"/>
        <v>12.6</v>
      </c>
      <c r="CN66" s="27">
        <f t="shared" si="51"/>
        <v>14.2</v>
      </c>
      <c r="CO66" s="28">
        <f t="shared" si="52"/>
        <v>51</v>
      </c>
    </row>
    <row r="67" spans="1:93" ht="15" customHeight="1" x14ac:dyDescent="0.25">
      <c r="A67" s="463" t="s">
        <v>52</v>
      </c>
      <c r="B67" s="482">
        <v>3</v>
      </c>
      <c r="C67" s="482">
        <v>0</v>
      </c>
      <c r="D67" s="482">
        <v>3</v>
      </c>
      <c r="E67" s="482">
        <v>0</v>
      </c>
      <c r="F67" s="482">
        <v>0</v>
      </c>
      <c r="G67" s="482">
        <v>0</v>
      </c>
      <c r="H67" s="482">
        <v>0</v>
      </c>
      <c r="I67" s="482" t="s">
        <v>20</v>
      </c>
      <c r="J67" s="479" t="s">
        <v>52</v>
      </c>
      <c r="K67" s="489">
        <v>0</v>
      </c>
      <c r="L67" s="482">
        <v>2</v>
      </c>
      <c r="M67" s="482">
        <v>1</v>
      </c>
      <c r="N67" s="482">
        <v>0</v>
      </c>
      <c r="O67" s="482">
        <v>0</v>
      </c>
      <c r="P67" s="482">
        <v>0</v>
      </c>
      <c r="Q67" s="482">
        <v>0</v>
      </c>
      <c r="R67" s="482">
        <v>0</v>
      </c>
      <c r="S67" s="482">
        <v>0</v>
      </c>
      <c r="T67" s="482">
        <v>0</v>
      </c>
      <c r="U67" s="482">
        <v>0</v>
      </c>
      <c r="V67" s="482">
        <v>0</v>
      </c>
      <c r="W67" s="482">
        <v>0</v>
      </c>
      <c r="X67" s="482">
        <v>0</v>
      </c>
      <c r="Y67" s="490">
        <v>13.7</v>
      </c>
      <c r="Z67" s="490" t="s">
        <v>418</v>
      </c>
      <c r="AA67" s="482">
        <v>0</v>
      </c>
      <c r="AB67" s="490">
        <v>0</v>
      </c>
      <c r="AC67" s="482">
        <v>0</v>
      </c>
      <c r="AD67" s="490">
        <v>0</v>
      </c>
      <c r="AE67" s="482">
        <v>0</v>
      </c>
      <c r="AF67" s="491">
        <v>0</v>
      </c>
      <c r="AL67" s="292">
        <f t="shared" si="53"/>
        <v>1</v>
      </c>
      <c r="AN67" s="18">
        <f t="shared" si="39"/>
        <v>0.58333333333333337</v>
      </c>
      <c r="AO67" s="26">
        <f>SUM(C71,C178,C285,C392,C499,C606,C713)/config!$AC$13</f>
        <v>0</v>
      </c>
      <c r="AP67" s="27">
        <f>SUM(D71:E71,D178:E178,D285:E285,D392:E392,D499:E499,D606:E606,D713:E713)/config!$AC$13</f>
        <v>0.5714285714285714</v>
      </c>
      <c r="AQ67" s="27">
        <f>SUM(F71,F178,F285,F392,F499,F606,F713)/config!$AC$13</f>
        <v>0.14285714285714285</v>
      </c>
      <c r="AR67" s="27">
        <f>SUM(G71,G178,G285,G392,G499,G606,G713)/config!$AC$13</f>
        <v>0</v>
      </c>
      <c r="AS67" s="28">
        <f>SUM(H71:H71,H178:H178,H285:H285,H392:H392,H499:H499,H606:H606,H713:H713)/config!$AC$13</f>
        <v>0</v>
      </c>
      <c r="AU67" s="18">
        <f t="shared" si="40"/>
        <v>0.58333333333333337</v>
      </c>
      <c r="AV67" s="29">
        <f t="shared" si="54"/>
        <v>1</v>
      </c>
      <c r="AW67" s="30">
        <f t="shared" si="55"/>
        <v>2</v>
      </c>
      <c r="AX67" s="30">
        <f t="shared" si="56"/>
        <v>0</v>
      </c>
      <c r="AY67" s="30">
        <f t="shared" si="57"/>
        <v>1</v>
      </c>
      <c r="AZ67" s="30">
        <f t="shared" si="58"/>
        <v>0</v>
      </c>
      <c r="BA67" s="30">
        <f t="shared" si="59"/>
        <v>0</v>
      </c>
      <c r="BB67" s="31">
        <f t="shared" si="60"/>
        <v>1</v>
      </c>
      <c r="BC67" s="8"/>
      <c r="BD67" s="18">
        <f t="shared" si="61"/>
        <v>0.58333333333333337</v>
      </c>
      <c r="BE67" s="26">
        <f t="shared" si="62"/>
        <v>12.5</v>
      </c>
      <c r="BF67" s="27">
        <f t="shared" si="63"/>
        <v>16.3</v>
      </c>
      <c r="BG67" s="27" t="str">
        <f t="shared" si="64"/>
        <v>-</v>
      </c>
      <c r="BH67" s="27">
        <f t="shared" si="65"/>
        <v>26.6</v>
      </c>
      <c r="BI67" s="27" t="str">
        <f t="shared" si="66"/>
        <v>-</v>
      </c>
      <c r="BJ67" s="27" t="str">
        <f t="shared" si="67"/>
        <v>-</v>
      </c>
      <c r="BK67" s="28">
        <f t="shared" si="68"/>
        <v>14.6</v>
      </c>
      <c r="BL67" s="8"/>
      <c r="BM67" s="18">
        <f t="shared" si="69"/>
        <v>0.58333333333333337</v>
      </c>
      <c r="BN67" s="26" t="str">
        <f t="shared" si="70"/>
        <v>-</v>
      </c>
      <c r="BO67" s="27" t="str">
        <f t="shared" si="71"/>
        <v>-</v>
      </c>
      <c r="BP67" s="27" t="str">
        <f t="shared" si="72"/>
        <v>-</v>
      </c>
      <c r="BQ67" s="27" t="str">
        <f t="shared" si="73"/>
        <v>-</v>
      </c>
      <c r="BR67" s="27" t="str">
        <f t="shared" si="74"/>
        <v>-</v>
      </c>
      <c r="BS67" s="27" t="str">
        <f t="shared" si="75"/>
        <v>-</v>
      </c>
      <c r="BT67" s="28" t="str">
        <f t="shared" si="76"/>
        <v>-</v>
      </c>
      <c r="BV67" s="25">
        <f t="shared" si="41"/>
        <v>17.5</v>
      </c>
      <c r="BW67" s="304" t="e">
        <f t="shared" si="42"/>
        <v>#N/A</v>
      </c>
      <c r="BX67" s="306">
        <f t="shared" si="46"/>
        <v>60</v>
      </c>
      <c r="BZ67" s="26">
        <f t="shared" si="77"/>
        <v>0</v>
      </c>
      <c r="CA67" s="27">
        <f t="shared" si="78"/>
        <v>0</v>
      </c>
      <c r="CB67" s="27">
        <f t="shared" si="79"/>
        <v>0</v>
      </c>
      <c r="CC67" s="27">
        <f t="shared" si="80"/>
        <v>0</v>
      </c>
      <c r="CD67" s="27">
        <f t="shared" si="81"/>
        <v>0</v>
      </c>
      <c r="CE67" s="27">
        <f t="shared" si="82"/>
        <v>0</v>
      </c>
      <c r="CF67" s="28">
        <f t="shared" si="83"/>
        <v>0</v>
      </c>
      <c r="CI67" s="26">
        <f t="shared" si="43"/>
        <v>12.5</v>
      </c>
      <c r="CJ67" s="27">
        <f t="shared" si="47"/>
        <v>32.6</v>
      </c>
      <c r="CK67" s="27" t="str">
        <f t="shared" si="48"/>
        <v/>
      </c>
      <c r="CL67" s="27">
        <f t="shared" si="49"/>
        <v>26.6</v>
      </c>
      <c r="CM67" s="27" t="str">
        <f t="shared" si="50"/>
        <v/>
      </c>
      <c r="CN67" s="27" t="str">
        <f t="shared" si="51"/>
        <v/>
      </c>
      <c r="CO67" s="28">
        <f t="shared" si="52"/>
        <v>14.6</v>
      </c>
    </row>
    <row r="68" spans="1:93" ht="15" customHeight="1" x14ac:dyDescent="0.25">
      <c r="A68" s="463" t="s">
        <v>92</v>
      </c>
      <c r="B68" s="482">
        <v>0</v>
      </c>
      <c r="C68" s="482">
        <v>0</v>
      </c>
      <c r="D68" s="482">
        <v>0</v>
      </c>
      <c r="E68" s="482">
        <v>0</v>
      </c>
      <c r="F68" s="482">
        <v>0</v>
      </c>
      <c r="G68" s="482">
        <v>0</v>
      </c>
      <c r="H68" s="482">
        <v>0</v>
      </c>
      <c r="I68" s="482" t="s">
        <v>20</v>
      </c>
      <c r="J68" s="479" t="s">
        <v>92</v>
      </c>
      <c r="K68" s="489">
        <v>0</v>
      </c>
      <c r="L68" s="482">
        <v>0</v>
      </c>
      <c r="M68" s="482">
        <v>0</v>
      </c>
      <c r="N68" s="482">
        <v>0</v>
      </c>
      <c r="O68" s="482">
        <v>0</v>
      </c>
      <c r="P68" s="482">
        <v>0</v>
      </c>
      <c r="Q68" s="482">
        <v>0</v>
      </c>
      <c r="R68" s="482">
        <v>0</v>
      </c>
      <c r="S68" s="482">
        <v>0</v>
      </c>
      <c r="T68" s="482">
        <v>0</v>
      </c>
      <c r="U68" s="482">
        <v>0</v>
      </c>
      <c r="V68" s="482">
        <v>0</v>
      </c>
      <c r="W68" s="482">
        <v>0</v>
      </c>
      <c r="X68" s="482">
        <v>0</v>
      </c>
      <c r="Y68" s="490" t="s">
        <v>418</v>
      </c>
      <c r="Z68" s="490" t="s">
        <v>418</v>
      </c>
      <c r="AA68" s="482">
        <v>0</v>
      </c>
      <c r="AB68" s="490">
        <v>0</v>
      </c>
      <c r="AC68" s="482">
        <v>0</v>
      </c>
      <c r="AD68" s="490">
        <v>0</v>
      </c>
      <c r="AE68" s="482">
        <v>0</v>
      </c>
      <c r="AF68" s="491">
        <v>0</v>
      </c>
      <c r="AL68" s="292">
        <f t="shared" si="53"/>
        <v>0</v>
      </c>
      <c r="AN68" s="18">
        <f t="shared" si="39"/>
        <v>0.59375</v>
      </c>
      <c r="AO68" s="26">
        <f>SUM(C72,C179,C286,C393,C500,C607,C714)/config!$AC$13</f>
        <v>0</v>
      </c>
      <c r="AP68" s="27">
        <f>SUM(D72:E72,D179:E179,D286:E286,D393:E393,D500:E500,D607:E607,D714:E714)/config!$AC$13</f>
        <v>0.8571428571428571</v>
      </c>
      <c r="AQ68" s="27">
        <f>SUM(F72,F179,F286,F393,F500,F607,F714)/config!$AC$13</f>
        <v>0</v>
      </c>
      <c r="AR68" s="27">
        <f>SUM(G72,G179,G286,G393,G500,G607,G714)/config!$AC$13</f>
        <v>0</v>
      </c>
      <c r="AS68" s="28">
        <f>SUM(H72:H72,H179:H179,H286:H286,H393:H393,H500:H500,H607:H607,H714:H714)/config!$AC$13</f>
        <v>0</v>
      </c>
      <c r="AU68" s="18">
        <f t="shared" si="40"/>
        <v>0.59375</v>
      </c>
      <c r="AV68" s="29">
        <f t="shared" si="54"/>
        <v>0</v>
      </c>
      <c r="AW68" s="30">
        <f t="shared" si="55"/>
        <v>1</v>
      </c>
      <c r="AX68" s="30">
        <f t="shared" si="56"/>
        <v>1</v>
      </c>
      <c r="AY68" s="30">
        <f t="shared" si="57"/>
        <v>0</v>
      </c>
      <c r="AZ68" s="30">
        <f t="shared" si="58"/>
        <v>2</v>
      </c>
      <c r="BA68" s="30">
        <f t="shared" si="59"/>
        <v>0</v>
      </c>
      <c r="BB68" s="31">
        <f t="shared" si="60"/>
        <v>2</v>
      </c>
      <c r="BC68" s="8"/>
      <c r="BD68" s="18">
        <f t="shared" si="61"/>
        <v>0.59375</v>
      </c>
      <c r="BE68" s="26" t="str">
        <f t="shared" si="62"/>
        <v>-</v>
      </c>
      <c r="BF68" s="27">
        <f t="shared" si="63"/>
        <v>25.3</v>
      </c>
      <c r="BG68" s="27">
        <f t="shared" si="64"/>
        <v>13.6</v>
      </c>
      <c r="BH68" s="27" t="str">
        <f t="shared" si="65"/>
        <v>-</v>
      </c>
      <c r="BI68" s="27">
        <f t="shared" si="66"/>
        <v>14.8</v>
      </c>
      <c r="BJ68" s="27" t="str">
        <f t="shared" si="67"/>
        <v>-</v>
      </c>
      <c r="BK68" s="28">
        <f t="shared" si="68"/>
        <v>12.6</v>
      </c>
      <c r="BL68" s="8"/>
      <c r="BM68" s="18">
        <f t="shared" si="69"/>
        <v>0.59375</v>
      </c>
      <c r="BN68" s="26" t="str">
        <f t="shared" si="70"/>
        <v>-</v>
      </c>
      <c r="BO68" s="27" t="str">
        <f t="shared" si="71"/>
        <v>-</v>
      </c>
      <c r="BP68" s="27" t="str">
        <f t="shared" si="72"/>
        <v>-</v>
      </c>
      <c r="BQ68" s="27" t="str">
        <f t="shared" si="73"/>
        <v>-</v>
      </c>
      <c r="BR68" s="27" t="str">
        <f t="shared" si="74"/>
        <v>-</v>
      </c>
      <c r="BS68" s="27" t="str">
        <f t="shared" si="75"/>
        <v>-</v>
      </c>
      <c r="BT68" s="28" t="str">
        <f t="shared" si="76"/>
        <v>-</v>
      </c>
      <c r="BV68" s="25">
        <f t="shared" si="41"/>
        <v>16.574999999999999</v>
      </c>
      <c r="BW68" s="304" t="e">
        <f t="shared" si="42"/>
        <v>#N/A</v>
      </c>
      <c r="BX68" s="306">
        <f t="shared" si="46"/>
        <v>60</v>
      </c>
      <c r="BZ68" s="26">
        <f t="shared" si="77"/>
        <v>0</v>
      </c>
      <c r="CA68" s="27">
        <f t="shared" si="78"/>
        <v>0</v>
      </c>
      <c r="CB68" s="27">
        <f t="shared" si="79"/>
        <v>0</v>
      </c>
      <c r="CC68" s="27">
        <f t="shared" si="80"/>
        <v>0</v>
      </c>
      <c r="CD68" s="27">
        <f t="shared" si="81"/>
        <v>0</v>
      </c>
      <c r="CE68" s="27">
        <f t="shared" si="82"/>
        <v>0</v>
      </c>
      <c r="CF68" s="28">
        <f t="shared" si="83"/>
        <v>0</v>
      </c>
      <c r="CI68" s="26" t="str">
        <f t="shared" si="43"/>
        <v/>
      </c>
      <c r="CJ68" s="27">
        <f t="shared" si="47"/>
        <v>25.3</v>
      </c>
      <c r="CK68" s="27">
        <f t="shared" si="48"/>
        <v>13.6</v>
      </c>
      <c r="CL68" s="27" t="str">
        <f t="shared" si="49"/>
        <v/>
      </c>
      <c r="CM68" s="27">
        <f t="shared" si="50"/>
        <v>29.6</v>
      </c>
      <c r="CN68" s="27" t="str">
        <f t="shared" si="51"/>
        <v/>
      </c>
      <c r="CO68" s="28">
        <f t="shared" si="52"/>
        <v>25.2</v>
      </c>
    </row>
    <row r="69" spans="1:93" ht="15" customHeight="1" x14ac:dyDescent="0.25">
      <c r="A69" s="463" t="s">
        <v>93</v>
      </c>
      <c r="B69" s="482">
        <v>0</v>
      </c>
      <c r="C69" s="482">
        <v>0</v>
      </c>
      <c r="D69" s="482">
        <v>0</v>
      </c>
      <c r="E69" s="482">
        <v>0</v>
      </c>
      <c r="F69" s="482">
        <v>0</v>
      </c>
      <c r="G69" s="482">
        <v>0</v>
      </c>
      <c r="H69" s="482">
        <v>0</v>
      </c>
      <c r="I69" s="482" t="s">
        <v>20</v>
      </c>
      <c r="J69" s="479" t="s">
        <v>93</v>
      </c>
      <c r="K69" s="489">
        <v>0</v>
      </c>
      <c r="L69" s="482">
        <v>0</v>
      </c>
      <c r="M69" s="482">
        <v>0</v>
      </c>
      <c r="N69" s="482">
        <v>0</v>
      </c>
      <c r="O69" s="482">
        <v>0</v>
      </c>
      <c r="P69" s="482">
        <v>0</v>
      </c>
      <c r="Q69" s="482">
        <v>0</v>
      </c>
      <c r="R69" s="482">
        <v>0</v>
      </c>
      <c r="S69" s="482">
        <v>0</v>
      </c>
      <c r="T69" s="482">
        <v>0</v>
      </c>
      <c r="U69" s="482">
        <v>0</v>
      </c>
      <c r="V69" s="482">
        <v>0</v>
      </c>
      <c r="W69" s="482">
        <v>0</v>
      </c>
      <c r="X69" s="482">
        <v>0</v>
      </c>
      <c r="Y69" s="490" t="s">
        <v>418</v>
      </c>
      <c r="Z69" s="490" t="s">
        <v>418</v>
      </c>
      <c r="AA69" s="482">
        <v>0</v>
      </c>
      <c r="AB69" s="490">
        <v>0</v>
      </c>
      <c r="AC69" s="482">
        <v>0</v>
      </c>
      <c r="AD69" s="490">
        <v>0</v>
      </c>
      <c r="AE69" s="482">
        <v>0</v>
      </c>
      <c r="AF69" s="491">
        <v>0</v>
      </c>
      <c r="AL69" s="292">
        <f t="shared" si="53"/>
        <v>1</v>
      </c>
      <c r="AN69" s="18">
        <f t="shared" si="39"/>
        <v>0.60416666666666663</v>
      </c>
      <c r="AO69" s="26">
        <f>SUM(C73,C180,C287,C394,C501,C608,C715)/config!$AC$13</f>
        <v>0</v>
      </c>
      <c r="AP69" s="27">
        <f>SUM(D73:E73,D180:E180,D287:E287,D394:E394,D501:E501,D608:E608,D715:E715)/config!$AC$13</f>
        <v>1</v>
      </c>
      <c r="AQ69" s="27">
        <f>SUM(F73,F180,F287,F394,F501,F608,F715)/config!$AC$13</f>
        <v>0.14285714285714285</v>
      </c>
      <c r="AR69" s="27">
        <f>SUM(G73,G180,G287,G394,G501,G608,G715)/config!$AC$13</f>
        <v>0</v>
      </c>
      <c r="AS69" s="28">
        <f>SUM(H73:H73,H180:H180,H287:H287,H394:H394,H501:H501,H608:H608,H715:H715)/config!$AC$13</f>
        <v>0</v>
      </c>
      <c r="AU69" s="18">
        <f t="shared" si="40"/>
        <v>0.60416666666666663</v>
      </c>
      <c r="AV69" s="29">
        <f t="shared" si="54"/>
        <v>1</v>
      </c>
      <c r="AW69" s="30">
        <f t="shared" si="55"/>
        <v>0</v>
      </c>
      <c r="AX69" s="30">
        <f t="shared" si="56"/>
        <v>0</v>
      </c>
      <c r="AY69" s="30">
        <f t="shared" si="57"/>
        <v>4</v>
      </c>
      <c r="AZ69" s="30">
        <f t="shared" si="58"/>
        <v>0</v>
      </c>
      <c r="BA69" s="30">
        <f t="shared" si="59"/>
        <v>1</v>
      </c>
      <c r="BB69" s="31">
        <f t="shared" si="60"/>
        <v>2</v>
      </c>
      <c r="BC69" s="8"/>
      <c r="BD69" s="18">
        <f t="shared" si="61"/>
        <v>0.60416666666666663</v>
      </c>
      <c r="BE69" s="26">
        <f t="shared" si="62"/>
        <v>13.5</v>
      </c>
      <c r="BF69" s="27" t="str">
        <f t="shared" si="63"/>
        <v>-</v>
      </c>
      <c r="BG69" s="27" t="str">
        <f t="shared" si="64"/>
        <v>-</v>
      </c>
      <c r="BH69" s="27">
        <f t="shared" si="65"/>
        <v>14.1</v>
      </c>
      <c r="BI69" s="27" t="str">
        <f t="shared" si="66"/>
        <v>-</v>
      </c>
      <c r="BJ69" s="27">
        <f t="shared" si="67"/>
        <v>16.5</v>
      </c>
      <c r="BK69" s="28">
        <f t="shared" si="68"/>
        <v>11.5</v>
      </c>
      <c r="BL69" s="8"/>
      <c r="BM69" s="18">
        <f t="shared" si="69"/>
        <v>0.60416666666666663</v>
      </c>
      <c r="BN69" s="26" t="str">
        <f t="shared" si="70"/>
        <v>-</v>
      </c>
      <c r="BO69" s="27" t="str">
        <f t="shared" si="71"/>
        <v>-</v>
      </c>
      <c r="BP69" s="27" t="str">
        <f t="shared" si="72"/>
        <v>-</v>
      </c>
      <c r="BQ69" s="27" t="str">
        <f t="shared" si="73"/>
        <v>-</v>
      </c>
      <c r="BR69" s="27" t="str">
        <f t="shared" si="74"/>
        <v>-</v>
      </c>
      <c r="BS69" s="27" t="str">
        <f t="shared" si="75"/>
        <v>-</v>
      </c>
      <c r="BT69" s="28" t="str">
        <f t="shared" si="76"/>
        <v>-</v>
      </c>
      <c r="BV69" s="25">
        <f t="shared" si="41"/>
        <v>13.9</v>
      </c>
      <c r="BW69" s="304" t="e">
        <f t="shared" si="42"/>
        <v>#N/A</v>
      </c>
      <c r="BX69" s="306">
        <f t="shared" si="46"/>
        <v>60</v>
      </c>
      <c r="BZ69" s="26">
        <f t="shared" si="77"/>
        <v>0</v>
      </c>
      <c r="CA69" s="27">
        <f t="shared" si="78"/>
        <v>0</v>
      </c>
      <c r="CB69" s="27">
        <f t="shared" si="79"/>
        <v>0</v>
      </c>
      <c r="CC69" s="27">
        <f t="shared" si="80"/>
        <v>0</v>
      </c>
      <c r="CD69" s="27">
        <f t="shared" si="81"/>
        <v>0</v>
      </c>
      <c r="CE69" s="27">
        <f t="shared" si="82"/>
        <v>0</v>
      </c>
      <c r="CF69" s="28">
        <f t="shared" si="83"/>
        <v>0</v>
      </c>
      <c r="CI69" s="26">
        <f t="shared" si="43"/>
        <v>13.5</v>
      </c>
      <c r="CJ69" s="27" t="str">
        <f t="shared" si="47"/>
        <v/>
      </c>
      <c r="CK69" s="27" t="str">
        <f t="shared" si="48"/>
        <v/>
      </c>
      <c r="CL69" s="27">
        <f t="shared" si="49"/>
        <v>56.4</v>
      </c>
      <c r="CM69" s="27" t="str">
        <f t="shared" si="50"/>
        <v/>
      </c>
      <c r="CN69" s="27">
        <f t="shared" si="51"/>
        <v>16.5</v>
      </c>
      <c r="CO69" s="28">
        <f t="shared" si="52"/>
        <v>23</v>
      </c>
    </row>
    <row r="70" spans="1:93" ht="15" customHeight="1" x14ac:dyDescent="0.25">
      <c r="A70" s="463" t="s">
        <v>94</v>
      </c>
      <c r="B70" s="482">
        <v>1</v>
      </c>
      <c r="C70" s="482">
        <v>0</v>
      </c>
      <c r="D70" s="482">
        <v>1</v>
      </c>
      <c r="E70" s="482">
        <v>0</v>
      </c>
      <c r="F70" s="482">
        <v>0</v>
      </c>
      <c r="G70" s="482">
        <v>0</v>
      </c>
      <c r="H70" s="482">
        <v>0</v>
      </c>
      <c r="I70" s="482" t="s">
        <v>20</v>
      </c>
      <c r="J70" s="479" t="s">
        <v>94</v>
      </c>
      <c r="K70" s="489">
        <v>0</v>
      </c>
      <c r="L70" s="482">
        <v>0</v>
      </c>
      <c r="M70" s="482">
        <v>1</v>
      </c>
      <c r="N70" s="482">
        <v>0</v>
      </c>
      <c r="O70" s="482">
        <v>0</v>
      </c>
      <c r="P70" s="482">
        <v>0</v>
      </c>
      <c r="Q70" s="482">
        <v>0</v>
      </c>
      <c r="R70" s="482">
        <v>0</v>
      </c>
      <c r="S70" s="482">
        <v>0</v>
      </c>
      <c r="T70" s="482">
        <v>0</v>
      </c>
      <c r="U70" s="482">
        <v>0</v>
      </c>
      <c r="V70" s="482">
        <v>0</v>
      </c>
      <c r="W70" s="482">
        <v>0</v>
      </c>
      <c r="X70" s="482">
        <v>0</v>
      </c>
      <c r="Y70" s="490">
        <v>15.5</v>
      </c>
      <c r="Z70" s="490" t="s">
        <v>418</v>
      </c>
      <c r="AA70" s="482">
        <v>0</v>
      </c>
      <c r="AB70" s="490">
        <v>0</v>
      </c>
      <c r="AC70" s="482">
        <v>0</v>
      </c>
      <c r="AD70" s="490">
        <v>0</v>
      </c>
      <c r="AE70" s="482">
        <v>0</v>
      </c>
      <c r="AF70" s="491">
        <v>0</v>
      </c>
      <c r="AL70" s="292">
        <f t="shared" si="53"/>
        <v>0</v>
      </c>
      <c r="AN70" s="18">
        <f t="shared" si="39"/>
        <v>0.61458333333333326</v>
      </c>
      <c r="AO70" s="26">
        <f>SUM(C74,C181,C288,C395,C502,C609,C716)/config!$AC$13</f>
        <v>0</v>
      </c>
      <c r="AP70" s="27">
        <f>SUM(D74:E74,D181:E181,D288:E288,D395:E395,D502:E502,D609:E609,D716:E716)/config!$AC$13</f>
        <v>0.7142857142857143</v>
      </c>
      <c r="AQ70" s="27">
        <f>SUM(F74,F181,F288,F395,F502,F609,F716)/config!$AC$13</f>
        <v>0</v>
      </c>
      <c r="AR70" s="27">
        <f>SUM(G74,G181,G288,G395,G502,G609,G716)/config!$AC$13</f>
        <v>0</v>
      </c>
      <c r="AS70" s="28">
        <f>SUM(H74:H74,H181:H181,H288:H288,H395:H395,H502:H502,H609:H609,H716:H716)/config!$AC$13</f>
        <v>0</v>
      </c>
      <c r="AU70" s="18">
        <f t="shared" si="40"/>
        <v>0.61458333333333326</v>
      </c>
      <c r="AV70" s="29">
        <f t="shared" si="54"/>
        <v>1</v>
      </c>
      <c r="AW70" s="30">
        <f t="shared" si="55"/>
        <v>0</v>
      </c>
      <c r="AX70" s="30">
        <f t="shared" si="56"/>
        <v>1</v>
      </c>
      <c r="AY70" s="30">
        <f t="shared" si="57"/>
        <v>3</v>
      </c>
      <c r="AZ70" s="30">
        <f t="shared" si="58"/>
        <v>0</v>
      </c>
      <c r="BA70" s="30">
        <f t="shared" si="59"/>
        <v>0</v>
      </c>
      <c r="BB70" s="31">
        <f t="shared" si="60"/>
        <v>0</v>
      </c>
      <c r="BC70" s="8"/>
      <c r="BD70" s="18">
        <f t="shared" si="61"/>
        <v>0.61458333333333326</v>
      </c>
      <c r="BE70" s="26">
        <f t="shared" si="62"/>
        <v>21.3</v>
      </c>
      <c r="BF70" s="27" t="str">
        <f t="shared" si="63"/>
        <v>-</v>
      </c>
      <c r="BG70" s="27">
        <f t="shared" si="64"/>
        <v>15.7</v>
      </c>
      <c r="BH70" s="27">
        <f t="shared" si="65"/>
        <v>15.4</v>
      </c>
      <c r="BI70" s="27" t="str">
        <f t="shared" si="66"/>
        <v>-</v>
      </c>
      <c r="BJ70" s="27" t="str">
        <f t="shared" si="67"/>
        <v>-</v>
      </c>
      <c r="BK70" s="28" t="str">
        <f t="shared" si="68"/>
        <v>-</v>
      </c>
      <c r="BL70" s="8"/>
      <c r="BM70" s="18">
        <f t="shared" si="69"/>
        <v>0.61458333333333326</v>
      </c>
      <c r="BN70" s="26" t="str">
        <f t="shared" si="70"/>
        <v>-</v>
      </c>
      <c r="BO70" s="27" t="str">
        <f t="shared" si="71"/>
        <v>-</v>
      </c>
      <c r="BP70" s="27" t="str">
        <f t="shared" si="72"/>
        <v>-</v>
      </c>
      <c r="BQ70" s="27" t="str">
        <f t="shared" si="73"/>
        <v>-</v>
      </c>
      <c r="BR70" s="27" t="str">
        <f t="shared" si="74"/>
        <v>-</v>
      </c>
      <c r="BS70" s="27" t="str">
        <f t="shared" si="75"/>
        <v>-</v>
      </c>
      <c r="BT70" s="28" t="str">
        <f t="shared" si="76"/>
        <v>-</v>
      </c>
      <c r="BV70" s="25">
        <f t="shared" si="41"/>
        <v>17.466666666666665</v>
      </c>
      <c r="BW70" s="304" t="e">
        <f t="shared" si="42"/>
        <v>#N/A</v>
      </c>
      <c r="BX70" s="306">
        <f t="shared" si="46"/>
        <v>60</v>
      </c>
      <c r="BZ70" s="26">
        <f t="shared" si="77"/>
        <v>0</v>
      </c>
      <c r="CA70" s="27">
        <f t="shared" si="78"/>
        <v>0</v>
      </c>
      <c r="CB70" s="27">
        <f t="shared" si="79"/>
        <v>0</v>
      </c>
      <c r="CC70" s="27">
        <f t="shared" si="80"/>
        <v>0</v>
      </c>
      <c r="CD70" s="27">
        <f t="shared" si="81"/>
        <v>0</v>
      </c>
      <c r="CE70" s="27">
        <f t="shared" si="82"/>
        <v>0</v>
      </c>
      <c r="CF70" s="28">
        <f t="shared" si="83"/>
        <v>0</v>
      </c>
      <c r="CI70" s="26">
        <f t="shared" si="43"/>
        <v>21.3</v>
      </c>
      <c r="CJ70" s="27" t="str">
        <f t="shared" si="47"/>
        <v/>
      </c>
      <c r="CK70" s="27">
        <f t="shared" si="48"/>
        <v>15.7</v>
      </c>
      <c r="CL70" s="27">
        <f t="shared" si="49"/>
        <v>46.2</v>
      </c>
      <c r="CM70" s="27" t="str">
        <f t="shared" si="50"/>
        <v/>
      </c>
      <c r="CN70" s="27" t="str">
        <f t="shared" si="51"/>
        <v/>
      </c>
      <c r="CO70" s="28" t="str">
        <f t="shared" si="52"/>
        <v/>
      </c>
    </row>
    <row r="71" spans="1:93" ht="15" customHeight="1" x14ac:dyDescent="0.25">
      <c r="A71" s="463" t="s">
        <v>54</v>
      </c>
      <c r="B71" s="482">
        <v>1</v>
      </c>
      <c r="C71" s="482">
        <v>0</v>
      </c>
      <c r="D71" s="482">
        <v>1</v>
      </c>
      <c r="E71" s="482">
        <v>0</v>
      </c>
      <c r="F71" s="482">
        <v>0</v>
      </c>
      <c r="G71" s="482">
        <v>0</v>
      </c>
      <c r="H71" s="482">
        <v>0</v>
      </c>
      <c r="I71" s="482" t="s">
        <v>20</v>
      </c>
      <c r="J71" s="479" t="s">
        <v>54</v>
      </c>
      <c r="K71" s="489">
        <v>0</v>
      </c>
      <c r="L71" s="482">
        <v>1</v>
      </c>
      <c r="M71" s="482">
        <v>0</v>
      </c>
      <c r="N71" s="482">
        <v>0</v>
      </c>
      <c r="O71" s="482">
        <v>0</v>
      </c>
      <c r="P71" s="482">
        <v>0</v>
      </c>
      <c r="Q71" s="482">
        <v>0</v>
      </c>
      <c r="R71" s="482">
        <v>0</v>
      </c>
      <c r="S71" s="482">
        <v>0</v>
      </c>
      <c r="T71" s="482">
        <v>0</v>
      </c>
      <c r="U71" s="482">
        <v>0</v>
      </c>
      <c r="V71" s="482">
        <v>0</v>
      </c>
      <c r="W71" s="482">
        <v>0</v>
      </c>
      <c r="X71" s="482">
        <v>0</v>
      </c>
      <c r="Y71" s="490">
        <v>12.5</v>
      </c>
      <c r="Z71" s="490" t="s">
        <v>418</v>
      </c>
      <c r="AA71" s="482">
        <v>0</v>
      </c>
      <c r="AB71" s="490">
        <v>0</v>
      </c>
      <c r="AC71" s="482">
        <v>0</v>
      </c>
      <c r="AD71" s="490">
        <v>0</v>
      </c>
      <c r="AE71" s="482">
        <v>0</v>
      </c>
      <c r="AF71" s="491">
        <v>0</v>
      </c>
      <c r="AL71" s="292">
        <f t="shared" si="53"/>
        <v>0</v>
      </c>
      <c r="AN71" s="18">
        <f t="shared" si="39"/>
        <v>0.62499999999999989</v>
      </c>
      <c r="AO71" s="26">
        <f>SUM(C75,C182,C289,C396,C503,C610,C717)/config!$AC$13</f>
        <v>0.14285714285714285</v>
      </c>
      <c r="AP71" s="27">
        <f>SUM(D75:E75,D182:E182,D289:E289,D396:E396,D503:E503,D610:E610,D717:E717)/config!$AC$13</f>
        <v>0.5714285714285714</v>
      </c>
      <c r="AQ71" s="27">
        <f>SUM(F75,F182,F289,F396,F503,F610,F717)/config!$AC$13</f>
        <v>0</v>
      </c>
      <c r="AR71" s="27">
        <f>SUM(G75,G182,G289,G396,G503,G610,G717)/config!$AC$13</f>
        <v>0</v>
      </c>
      <c r="AS71" s="28">
        <f>SUM(H75:H75,H182:H182,H289:H289,H396:H396,H503:H503,H610:H610,H717:H717)/config!$AC$13</f>
        <v>0</v>
      </c>
      <c r="AU71" s="18">
        <f t="shared" si="40"/>
        <v>0.62499999999999989</v>
      </c>
      <c r="AV71" s="29">
        <f t="shared" si="54"/>
        <v>0</v>
      </c>
      <c r="AW71" s="30">
        <f t="shared" si="55"/>
        <v>0</v>
      </c>
      <c r="AX71" s="30">
        <f t="shared" si="56"/>
        <v>1</v>
      </c>
      <c r="AY71" s="30">
        <f t="shared" si="57"/>
        <v>1</v>
      </c>
      <c r="AZ71" s="30">
        <f t="shared" si="58"/>
        <v>2</v>
      </c>
      <c r="BA71" s="30">
        <f t="shared" si="59"/>
        <v>1</v>
      </c>
      <c r="BB71" s="31">
        <f t="shared" si="60"/>
        <v>0</v>
      </c>
      <c r="BC71" s="8"/>
      <c r="BD71" s="18">
        <f t="shared" si="61"/>
        <v>0.62499999999999989</v>
      </c>
      <c r="BE71" s="26" t="str">
        <f t="shared" si="62"/>
        <v>-</v>
      </c>
      <c r="BF71" s="27" t="str">
        <f t="shared" si="63"/>
        <v>-</v>
      </c>
      <c r="BG71" s="27">
        <f t="shared" si="64"/>
        <v>19.899999999999999</v>
      </c>
      <c r="BH71" s="27">
        <f t="shared" si="65"/>
        <v>11.3</v>
      </c>
      <c r="BI71" s="27">
        <f t="shared" si="66"/>
        <v>14.9</v>
      </c>
      <c r="BJ71" s="27">
        <f t="shared" si="67"/>
        <v>20</v>
      </c>
      <c r="BK71" s="28" t="str">
        <f t="shared" si="68"/>
        <v>-</v>
      </c>
      <c r="BL71" s="8"/>
      <c r="BM71" s="18">
        <f t="shared" si="69"/>
        <v>0.62499999999999989</v>
      </c>
      <c r="BN71" s="26" t="str">
        <f t="shared" si="70"/>
        <v>-</v>
      </c>
      <c r="BO71" s="27" t="str">
        <f t="shared" si="71"/>
        <v>-</v>
      </c>
      <c r="BP71" s="27" t="str">
        <f t="shared" si="72"/>
        <v>-</v>
      </c>
      <c r="BQ71" s="27" t="str">
        <f t="shared" si="73"/>
        <v>-</v>
      </c>
      <c r="BR71" s="27" t="str">
        <f t="shared" si="74"/>
        <v>-</v>
      </c>
      <c r="BS71" s="27" t="str">
        <f t="shared" si="75"/>
        <v>-</v>
      </c>
      <c r="BT71" s="28" t="str">
        <f t="shared" si="76"/>
        <v>-</v>
      </c>
      <c r="BV71" s="25">
        <f t="shared" si="41"/>
        <v>16.524999999999999</v>
      </c>
      <c r="BW71" s="304" t="e">
        <f t="shared" si="42"/>
        <v>#N/A</v>
      </c>
      <c r="BX71" s="306">
        <f t="shared" si="46"/>
        <v>60</v>
      </c>
      <c r="BZ71" s="26">
        <f t="shared" si="77"/>
        <v>0</v>
      </c>
      <c r="CA71" s="27">
        <f t="shared" si="78"/>
        <v>0</v>
      </c>
      <c r="CB71" s="27">
        <f t="shared" si="79"/>
        <v>0</v>
      </c>
      <c r="CC71" s="27">
        <f t="shared" si="80"/>
        <v>0</v>
      </c>
      <c r="CD71" s="27">
        <f t="shared" si="81"/>
        <v>0</v>
      </c>
      <c r="CE71" s="27">
        <f t="shared" si="82"/>
        <v>0</v>
      </c>
      <c r="CF71" s="28">
        <f t="shared" si="83"/>
        <v>0</v>
      </c>
      <c r="CI71" s="26" t="str">
        <f t="shared" si="43"/>
        <v/>
      </c>
      <c r="CJ71" s="27" t="str">
        <f t="shared" si="47"/>
        <v/>
      </c>
      <c r="CK71" s="27">
        <f t="shared" si="48"/>
        <v>19.899999999999999</v>
      </c>
      <c r="CL71" s="27">
        <f t="shared" si="49"/>
        <v>11.3</v>
      </c>
      <c r="CM71" s="27">
        <f t="shared" si="50"/>
        <v>29.8</v>
      </c>
      <c r="CN71" s="27">
        <f t="shared" si="51"/>
        <v>20</v>
      </c>
      <c r="CO71" s="28" t="str">
        <f t="shared" si="52"/>
        <v/>
      </c>
    </row>
    <row r="72" spans="1:93" ht="15" customHeight="1" x14ac:dyDescent="0.25">
      <c r="A72" s="463" t="s">
        <v>95</v>
      </c>
      <c r="B72" s="482">
        <v>0</v>
      </c>
      <c r="C72" s="482">
        <v>0</v>
      </c>
      <c r="D72" s="482">
        <v>0</v>
      </c>
      <c r="E72" s="482">
        <v>0</v>
      </c>
      <c r="F72" s="482">
        <v>0</v>
      </c>
      <c r="G72" s="482">
        <v>0</v>
      </c>
      <c r="H72" s="482">
        <v>0</v>
      </c>
      <c r="I72" s="482" t="s">
        <v>20</v>
      </c>
      <c r="J72" s="479" t="s">
        <v>95</v>
      </c>
      <c r="K72" s="489">
        <v>0</v>
      </c>
      <c r="L72" s="482">
        <v>0</v>
      </c>
      <c r="M72" s="482">
        <v>0</v>
      </c>
      <c r="N72" s="482">
        <v>0</v>
      </c>
      <c r="O72" s="482">
        <v>0</v>
      </c>
      <c r="P72" s="482">
        <v>0</v>
      </c>
      <c r="Q72" s="482">
        <v>0</v>
      </c>
      <c r="R72" s="482">
        <v>0</v>
      </c>
      <c r="S72" s="482">
        <v>0</v>
      </c>
      <c r="T72" s="482">
        <v>0</v>
      </c>
      <c r="U72" s="482">
        <v>0</v>
      </c>
      <c r="V72" s="482">
        <v>0</v>
      </c>
      <c r="W72" s="482">
        <v>0</v>
      </c>
      <c r="X72" s="482">
        <v>0</v>
      </c>
      <c r="Y72" s="490" t="s">
        <v>418</v>
      </c>
      <c r="Z72" s="490" t="s">
        <v>418</v>
      </c>
      <c r="AA72" s="482">
        <v>0</v>
      </c>
      <c r="AB72" s="490">
        <v>0</v>
      </c>
      <c r="AC72" s="482">
        <v>0</v>
      </c>
      <c r="AD72" s="490">
        <v>0</v>
      </c>
      <c r="AE72" s="482">
        <v>0</v>
      </c>
      <c r="AF72" s="491">
        <v>0</v>
      </c>
      <c r="AL72" s="292">
        <f t="shared" si="53"/>
        <v>0</v>
      </c>
      <c r="AN72" s="18">
        <f t="shared" si="39"/>
        <v>0.63541666666666652</v>
      </c>
      <c r="AO72" s="26">
        <f>SUM(C76,C183,C290,C397,C504,C611,C718)/config!$AC$13</f>
        <v>0</v>
      </c>
      <c r="AP72" s="27">
        <f>SUM(D76:E76,D183:E183,D290:E290,D397:E397,D504:E504,D611:E611,D718:E718)/config!$AC$13</f>
        <v>1.1428571428571428</v>
      </c>
      <c r="AQ72" s="27">
        <f>SUM(F76,F183,F290,F397,F504,F611,F718)/config!$AC$13</f>
        <v>0</v>
      </c>
      <c r="AR72" s="27">
        <f>SUM(G76,G183,G290,G397,G504,G611,G718)/config!$AC$13</f>
        <v>0</v>
      </c>
      <c r="AS72" s="28">
        <f>SUM(H76:H76,H183:H183,H290:H290,H397:H397,H504:H504,H611:H611,H718:H718)/config!$AC$13</f>
        <v>0</v>
      </c>
      <c r="AU72" s="18">
        <f t="shared" si="40"/>
        <v>0.63541666666666652</v>
      </c>
      <c r="AV72" s="29">
        <f t="shared" si="54"/>
        <v>1</v>
      </c>
      <c r="AW72" s="30">
        <f t="shared" si="55"/>
        <v>3</v>
      </c>
      <c r="AX72" s="30">
        <f t="shared" si="56"/>
        <v>0</v>
      </c>
      <c r="AY72" s="30">
        <f t="shared" si="57"/>
        <v>1</v>
      </c>
      <c r="AZ72" s="30">
        <f t="shared" si="58"/>
        <v>3</v>
      </c>
      <c r="BA72" s="30">
        <f t="shared" si="59"/>
        <v>0</v>
      </c>
      <c r="BB72" s="31">
        <f t="shared" si="60"/>
        <v>0</v>
      </c>
      <c r="BC72" s="8"/>
      <c r="BD72" s="18">
        <f t="shared" si="61"/>
        <v>0.63541666666666652</v>
      </c>
      <c r="BE72" s="26">
        <f t="shared" si="62"/>
        <v>15.3</v>
      </c>
      <c r="BF72" s="27">
        <f t="shared" si="63"/>
        <v>14.2</v>
      </c>
      <c r="BG72" s="27" t="str">
        <f t="shared" si="64"/>
        <v>-</v>
      </c>
      <c r="BH72" s="27">
        <f t="shared" si="65"/>
        <v>14.2</v>
      </c>
      <c r="BI72" s="27">
        <f t="shared" si="66"/>
        <v>16.8</v>
      </c>
      <c r="BJ72" s="27" t="str">
        <f t="shared" si="67"/>
        <v>-</v>
      </c>
      <c r="BK72" s="28" t="str">
        <f t="shared" si="68"/>
        <v>-</v>
      </c>
      <c r="BL72" s="8"/>
      <c r="BM72" s="18">
        <f t="shared" si="69"/>
        <v>0.63541666666666652</v>
      </c>
      <c r="BN72" s="26" t="str">
        <f t="shared" si="70"/>
        <v>-</v>
      </c>
      <c r="BO72" s="27" t="str">
        <f t="shared" si="71"/>
        <v>-</v>
      </c>
      <c r="BP72" s="27" t="str">
        <f t="shared" si="72"/>
        <v>-</v>
      </c>
      <c r="BQ72" s="27" t="str">
        <f t="shared" si="73"/>
        <v>-</v>
      </c>
      <c r="BR72" s="27" t="str">
        <f t="shared" si="74"/>
        <v>-</v>
      </c>
      <c r="BS72" s="27" t="str">
        <f t="shared" si="75"/>
        <v>-</v>
      </c>
      <c r="BT72" s="28" t="str">
        <f t="shared" si="76"/>
        <v>-</v>
      </c>
      <c r="BV72" s="25">
        <f t="shared" si="41"/>
        <v>15.125</v>
      </c>
      <c r="BW72" s="304" t="e">
        <f t="shared" si="42"/>
        <v>#N/A</v>
      </c>
      <c r="BX72" s="306">
        <f t="shared" si="46"/>
        <v>60</v>
      </c>
      <c r="BZ72" s="26">
        <f t="shared" si="77"/>
        <v>0</v>
      </c>
      <c r="CA72" s="27">
        <f t="shared" si="78"/>
        <v>0</v>
      </c>
      <c r="CB72" s="27">
        <f t="shared" si="79"/>
        <v>0</v>
      </c>
      <c r="CC72" s="27">
        <f t="shared" si="80"/>
        <v>0</v>
      </c>
      <c r="CD72" s="27">
        <f t="shared" si="81"/>
        <v>0</v>
      </c>
      <c r="CE72" s="27">
        <f t="shared" si="82"/>
        <v>0</v>
      </c>
      <c r="CF72" s="28">
        <f t="shared" si="83"/>
        <v>0</v>
      </c>
      <c r="CI72" s="26">
        <f t="shared" si="43"/>
        <v>15.3</v>
      </c>
      <c r="CJ72" s="27">
        <f t="shared" si="47"/>
        <v>42.599999999999994</v>
      </c>
      <c r="CK72" s="27" t="str">
        <f t="shared" si="48"/>
        <v/>
      </c>
      <c r="CL72" s="27">
        <f t="shared" si="49"/>
        <v>14.2</v>
      </c>
      <c r="CM72" s="27">
        <f t="shared" si="50"/>
        <v>50.400000000000006</v>
      </c>
      <c r="CN72" s="27" t="str">
        <f t="shared" si="51"/>
        <v/>
      </c>
      <c r="CO72" s="28" t="str">
        <f t="shared" si="52"/>
        <v/>
      </c>
    </row>
    <row r="73" spans="1:93" ht="15" customHeight="1" x14ac:dyDescent="0.25">
      <c r="A73" s="463" t="s">
        <v>96</v>
      </c>
      <c r="B73" s="482">
        <v>1</v>
      </c>
      <c r="C73" s="482">
        <v>0</v>
      </c>
      <c r="D73" s="482">
        <v>1</v>
      </c>
      <c r="E73" s="482">
        <v>0</v>
      </c>
      <c r="F73" s="482">
        <v>0</v>
      </c>
      <c r="G73" s="482">
        <v>0</v>
      </c>
      <c r="H73" s="482">
        <v>0</v>
      </c>
      <c r="I73" s="482" t="s">
        <v>20</v>
      </c>
      <c r="J73" s="479" t="s">
        <v>96</v>
      </c>
      <c r="K73" s="489">
        <v>0</v>
      </c>
      <c r="L73" s="482">
        <v>1</v>
      </c>
      <c r="M73" s="482">
        <v>0</v>
      </c>
      <c r="N73" s="482">
        <v>0</v>
      </c>
      <c r="O73" s="482">
        <v>0</v>
      </c>
      <c r="P73" s="482">
        <v>0</v>
      </c>
      <c r="Q73" s="482">
        <v>0</v>
      </c>
      <c r="R73" s="482">
        <v>0</v>
      </c>
      <c r="S73" s="482">
        <v>0</v>
      </c>
      <c r="T73" s="482">
        <v>0</v>
      </c>
      <c r="U73" s="482">
        <v>0</v>
      </c>
      <c r="V73" s="482">
        <v>0</v>
      </c>
      <c r="W73" s="482">
        <v>0</v>
      </c>
      <c r="X73" s="482">
        <v>0</v>
      </c>
      <c r="Y73" s="490">
        <v>13.5</v>
      </c>
      <c r="Z73" s="490" t="s">
        <v>418</v>
      </c>
      <c r="AA73" s="482">
        <v>0</v>
      </c>
      <c r="AB73" s="490">
        <v>0</v>
      </c>
      <c r="AC73" s="482">
        <v>0</v>
      </c>
      <c r="AD73" s="490">
        <v>0</v>
      </c>
      <c r="AE73" s="482">
        <v>0</v>
      </c>
      <c r="AF73" s="491">
        <v>0</v>
      </c>
      <c r="AL73" s="292">
        <f t="shared" si="53"/>
        <v>0</v>
      </c>
      <c r="AN73" s="18">
        <f t="shared" si="39"/>
        <v>0.64583333333333315</v>
      </c>
      <c r="AO73" s="26">
        <f>SUM(C77,C184,C291,C398,C505,C612,C719)/config!$AC$13</f>
        <v>0.14285714285714285</v>
      </c>
      <c r="AP73" s="27">
        <f>SUM(D77:E77,D184:E184,D291:E291,D398:E398,D505:E505,D612:E612,D719:E719)/config!$AC$13</f>
        <v>0.8571428571428571</v>
      </c>
      <c r="AQ73" s="27">
        <f>SUM(F77,F184,F291,F398,F505,F612,F719)/config!$AC$13</f>
        <v>0</v>
      </c>
      <c r="AR73" s="27">
        <f>SUM(G77,G184,G291,G398,G505,G612,G719)/config!$AC$13</f>
        <v>0</v>
      </c>
      <c r="AS73" s="28">
        <f>SUM(H77:H77,H184:H184,H291:H291,H398:H398,H505:H505,H612:H612,H719:H719)/config!$AC$13</f>
        <v>0</v>
      </c>
      <c r="AU73" s="18">
        <f t="shared" si="40"/>
        <v>0.64583333333333315</v>
      </c>
      <c r="AV73" s="29">
        <f t="shared" si="54"/>
        <v>1</v>
      </c>
      <c r="AW73" s="30">
        <f t="shared" si="55"/>
        <v>1</v>
      </c>
      <c r="AX73" s="30">
        <f t="shared" si="56"/>
        <v>2</v>
      </c>
      <c r="AY73" s="30">
        <f t="shared" si="57"/>
        <v>2</v>
      </c>
      <c r="AZ73" s="30">
        <f t="shared" si="58"/>
        <v>0</v>
      </c>
      <c r="BA73" s="30">
        <f t="shared" si="59"/>
        <v>0</v>
      </c>
      <c r="BB73" s="31">
        <f t="shared" si="60"/>
        <v>1</v>
      </c>
      <c r="BC73" s="8"/>
      <c r="BD73" s="18">
        <f t="shared" si="61"/>
        <v>0.64583333333333315</v>
      </c>
      <c r="BE73" s="26">
        <f t="shared" si="62"/>
        <v>19</v>
      </c>
      <c r="BF73" s="27">
        <f t="shared" si="63"/>
        <v>20.100000000000001</v>
      </c>
      <c r="BG73" s="27">
        <f t="shared" si="64"/>
        <v>18.600000000000001</v>
      </c>
      <c r="BH73" s="27">
        <f t="shared" si="65"/>
        <v>18.5</v>
      </c>
      <c r="BI73" s="27" t="str">
        <f t="shared" si="66"/>
        <v>-</v>
      </c>
      <c r="BJ73" s="27" t="str">
        <f t="shared" si="67"/>
        <v>-</v>
      </c>
      <c r="BK73" s="28">
        <f t="shared" si="68"/>
        <v>21.7</v>
      </c>
      <c r="BL73" s="8"/>
      <c r="BM73" s="18">
        <f t="shared" si="69"/>
        <v>0.64583333333333315</v>
      </c>
      <c r="BN73" s="26" t="str">
        <f t="shared" si="70"/>
        <v>-</v>
      </c>
      <c r="BO73" s="27" t="str">
        <f t="shared" si="71"/>
        <v>-</v>
      </c>
      <c r="BP73" s="27" t="str">
        <f t="shared" si="72"/>
        <v>-</v>
      </c>
      <c r="BQ73" s="27" t="str">
        <f t="shared" si="73"/>
        <v>-</v>
      </c>
      <c r="BR73" s="27" t="str">
        <f t="shared" si="74"/>
        <v>-</v>
      </c>
      <c r="BS73" s="27" t="str">
        <f t="shared" si="75"/>
        <v>-</v>
      </c>
      <c r="BT73" s="28" t="str">
        <f t="shared" si="76"/>
        <v>-</v>
      </c>
      <c r="BV73" s="25">
        <f t="shared" si="41"/>
        <v>19.580000000000002</v>
      </c>
      <c r="BW73" s="304" t="e">
        <f t="shared" si="42"/>
        <v>#N/A</v>
      </c>
      <c r="BX73" s="306">
        <f t="shared" si="46"/>
        <v>60</v>
      </c>
      <c r="BZ73" s="26">
        <f t="shared" si="77"/>
        <v>0</v>
      </c>
      <c r="CA73" s="27">
        <f t="shared" si="78"/>
        <v>0</v>
      </c>
      <c r="CB73" s="27">
        <f t="shared" si="79"/>
        <v>0</v>
      </c>
      <c r="CC73" s="27">
        <f t="shared" si="80"/>
        <v>0</v>
      </c>
      <c r="CD73" s="27">
        <f t="shared" si="81"/>
        <v>0</v>
      </c>
      <c r="CE73" s="27">
        <f t="shared" si="82"/>
        <v>0</v>
      </c>
      <c r="CF73" s="28">
        <f t="shared" si="83"/>
        <v>0</v>
      </c>
      <c r="CI73" s="26">
        <f t="shared" si="43"/>
        <v>19</v>
      </c>
      <c r="CJ73" s="27">
        <f t="shared" si="47"/>
        <v>20.100000000000001</v>
      </c>
      <c r="CK73" s="27">
        <f t="shared" si="48"/>
        <v>37.200000000000003</v>
      </c>
      <c r="CL73" s="27">
        <f t="shared" si="49"/>
        <v>37</v>
      </c>
      <c r="CM73" s="27" t="str">
        <f t="shared" si="50"/>
        <v/>
      </c>
      <c r="CN73" s="27" t="str">
        <f t="shared" si="51"/>
        <v/>
      </c>
      <c r="CO73" s="28">
        <f t="shared" si="52"/>
        <v>21.7</v>
      </c>
    </row>
    <row r="74" spans="1:93" ht="15" customHeight="1" x14ac:dyDescent="0.25">
      <c r="A74" s="463" t="s">
        <v>97</v>
      </c>
      <c r="B74" s="482">
        <v>1</v>
      </c>
      <c r="C74" s="482">
        <v>0</v>
      </c>
      <c r="D74" s="482">
        <v>0</v>
      </c>
      <c r="E74" s="482">
        <v>1</v>
      </c>
      <c r="F74" s="482">
        <v>0</v>
      </c>
      <c r="G74" s="482">
        <v>0</v>
      </c>
      <c r="H74" s="482">
        <v>0</v>
      </c>
      <c r="I74" s="482" t="s">
        <v>20</v>
      </c>
      <c r="J74" s="479" t="s">
        <v>97</v>
      </c>
      <c r="K74" s="489">
        <v>0</v>
      </c>
      <c r="L74" s="482">
        <v>0</v>
      </c>
      <c r="M74" s="482">
        <v>0</v>
      </c>
      <c r="N74" s="482">
        <v>1</v>
      </c>
      <c r="O74" s="482">
        <v>0</v>
      </c>
      <c r="P74" s="482">
        <v>0</v>
      </c>
      <c r="Q74" s="482">
        <v>0</v>
      </c>
      <c r="R74" s="482">
        <v>0</v>
      </c>
      <c r="S74" s="482">
        <v>0</v>
      </c>
      <c r="T74" s="482">
        <v>0</v>
      </c>
      <c r="U74" s="482">
        <v>0</v>
      </c>
      <c r="V74" s="482">
        <v>0</v>
      </c>
      <c r="W74" s="482">
        <v>0</v>
      </c>
      <c r="X74" s="482">
        <v>0</v>
      </c>
      <c r="Y74" s="490">
        <v>21.3</v>
      </c>
      <c r="Z74" s="490" t="s">
        <v>418</v>
      </c>
      <c r="AA74" s="482">
        <v>0</v>
      </c>
      <c r="AB74" s="490">
        <v>0</v>
      </c>
      <c r="AC74" s="482">
        <v>0</v>
      </c>
      <c r="AD74" s="490">
        <v>0</v>
      </c>
      <c r="AE74" s="482">
        <v>0</v>
      </c>
      <c r="AF74" s="491">
        <v>0</v>
      </c>
      <c r="AL74" s="292">
        <f t="shared" si="53"/>
        <v>2</v>
      </c>
      <c r="AN74" s="18">
        <f t="shared" si="39"/>
        <v>0.65624999999999978</v>
      </c>
      <c r="AO74" s="26">
        <f>SUM(C78,C185,C292,C399,C506,C613,C720)/config!$AC$13</f>
        <v>0</v>
      </c>
      <c r="AP74" s="27">
        <f>SUM(D78:E78,D185:E185,D292:E292,D399:E399,D506:E506,D613:E613,D720:E720)/config!$AC$13</f>
        <v>0.2857142857142857</v>
      </c>
      <c r="AQ74" s="27">
        <f>SUM(F78,F185,F292,F399,F506,F613,F720)/config!$AC$13</f>
        <v>0.2857142857142857</v>
      </c>
      <c r="AR74" s="27">
        <f>SUM(G78,G185,G292,G399,G506,G613,G720)/config!$AC$13</f>
        <v>0</v>
      </c>
      <c r="AS74" s="28">
        <f>SUM(H78:H78,H185:H185,H292:H292,H399:H399,H506:H506,H613:H613,H720:H720)/config!$AC$13</f>
        <v>0</v>
      </c>
      <c r="AU74" s="18">
        <f t="shared" si="40"/>
        <v>0.65624999999999978</v>
      </c>
      <c r="AV74" s="29">
        <f t="shared" si="54"/>
        <v>0</v>
      </c>
      <c r="AW74" s="30">
        <f t="shared" si="55"/>
        <v>0</v>
      </c>
      <c r="AX74" s="30">
        <f t="shared" si="56"/>
        <v>0</v>
      </c>
      <c r="AY74" s="30">
        <f t="shared" si="57"/>
        <v>1</v>
      </c>
      <c r="AZ74" s="30">
        <f t="shared" si="58"/>
        <v>2</v>
      </c>
      <c r="BA74" s="30">
        <f t="shared" si="59"/>
        <v>0</v>
      </c>
      <c r="BB74" s="31">
        <f t="shared" si="60"/>
        <v>1</v>
      </c>
      <c r="BC74" s="8"/>
      <c r="BD74" s="18">
        <f t="shared" si="61"/>
        <v>0.65624999999999978</v>
      </c>
      <c r="BE74" s="26" t="str">
        <f t="shared" si="62"/>
        <v>-</v>
      </c>
      <c r="BF74" s="27" t="str">
        <f t="shared" si="63"/>
        <v>-</v>
      </c>
      <c r="BG74" s="27" t="str">
        <f t="shared" si="64"/>
        <v>-</v>
      </c>
      <c r="BH74" s="27">
        <f t="shared" si="65"/>
        <v>18</v>
      </c>
      <c r="BI74" s="27">
        <f t="shared" si="66"/>
        <v>18.5</v>
      </c>
      <c r="BJ74" s="27" t="str">
        <f t="shared" si="67"/>
        <v>-</v>
      </c>
      <c r="BK74" s="28">
        <f t="shared" si="68"/>
        <v>9.8000000000000007</v>
      </c>
      <c r="BL74" s="8"/>
      <c r="BM74" s="18">
        <f t="shared" si="69"/>
        <v>0.65624999999999978</v>
      </c>
      <c r="BN74" s="26" t="str">
        <f t="shared" si="70"/>
        <v>-</v>
      </c>
      <c r="BO74" s="27" t="str">
        <f t="shared" si="71"/>
        <v>-</v>
      </c>
      <c r="BP74" s="27" t="str">
        <f t="shared" si="72"/>
        <v>-</v>
      </c>
      <c r="BQ74" s="27" t="str">
        <f t="shared" si="73"/>
        <v>-</v>
      </c>
      <c r="BR74" s="27" t="str">
        <f t="shared" si="74"/>
        <v>-</v>
      </c>
      <c r="BS74" s="27" t="str">
        <f t="shared" si="75"/>
        <v>-</v>
      </c>
      <c r="BT74" s="28" t="str">
        <f t="shared" si="76"/>
        <v>-</v>
      </c>
      <c r="BV74" s="25">
        <f t="shared" si="41"/>
        <v>15.433333333333332</v>
      </c>
      <c r="BW74" s="304" t="e">
        <f t="shared" si="42"/>
        <v>#N/A</v>
      </c>
      <c r="BX74" s="306">
        <f t="shared" si="46"/>
        <v>60</v>
      </c>
      <c r="BZ74" s="26">
        <f t="shared" si="77"/>
        <v>0</v>
      </c>
      <c r="CA74" s="27">
        <f t="shared" si="78"/>
        <v>0</v>
      </c>
      <c r="CB74" s="27">
        <f t="shared" si="79"/>
        <v>0</v>
      </c>
      <c r="CC74" s="27">
        <f t="shared" si="80"/>
        <v>0</v>
      </c>
      <c r="CD74" s="27">
        <f t="shared" si="81"/>
        <v>0</v>
      </c>
      <c r="CE74" s="27">
        <f t="shared" si="82"/>
        <v>0</v>
      </c>
      <c r="CF74" s="28">
        <f t="shared" si="83"/>
        <v>0</v>
      </c>
      <c r="CI74" s="26" t="str">
        <f t="shared" si="43"/>
        <v/>
      </c>
      <c r="CJ74" s="27" t="str">
        <f t="shared" si="47"/>
        <v/>
      </c>
      <c r="CK74" s="27" t="str">
        <f t="shared" si="48"/>
        <v/>
      </c>
      <c r="CL74" s="27">
        <f t="shared" si="49"/>
        <v>18</v>
      </c>
      <c r="CM74" s="27">
        <f t="shared" si="50"/>
        <v>37</v>
      </c>
      <c r="CN74" s="27" t="str">
        <f t="shared" si="51"/>
        <v/>
      </c>
      <c r="CO74" s="28">
        <f t="shared" si="52"/>
        <v>9.8000000000000007</v>
      </c>
    </row>
    <row r="75" spans="1:93" ht="15" customHeight="1" x14ac:dyDescent="0.25">
      <c r="A75" s="463" t="s">
        <v>56</v>
      </c>
      <c r="B75" s="482">
        <v>0</v>
      </c>
      <c r="C75" s="482">
        <v>0</v>
      </c>
      <c r="D75" s="482">
        <v>0</v>
      </c>
      <c r="E75" s="482">
        <v>0</v>
      </c>
      <c r="F75" s="482">
        <v>0</v>
      </c>
      <c r="G75" s="482">
        <v>0</v>
      </c>
      <c r="H75" s="482">
        <v>0</v>
      </c>
      <c r="I75" s="482" t="s">
        <v>20</v>
      </c>
      <c r="J75" s="479" t="s">
        <v>56</v>
      </c>
      <c r="K75" s="489">
        <v>0</v>
      </c>
      <c r="L75" s="482">
        <v>0</v>
      </c>
      <c r="M75" s="482">
        <v>0</v>
      </c>
      <c r="N75" s="482">
        <v>0</v>
      </c>
      <c r="O75" s="482">
        <v>0</v>
      </c>
      <c r="P75" s="482">
        <v>0</v>
      </c>
      <c r="Q75" s="482">
        <v>0</v>
      </c>
      <c r="R75" s="482">
        <v>0</v>
      </c>
      <c r="S75" s="482">
        <v>0</v>
      </c>
      <c r="T75" s="482">
        <v>0</v>
      </c>
      <c r="U75" s="482">
        <v>0</v>
      </c>
      <c r="V75" s="482">
        <v>0</v>
      </c>
      <c r="W75" s="482">
        <v>0</v>
      </c>
      <c r="X75" s="482">
        <v>0</v>
      </c>
      <c r="Y75" s="490" t="s">
        <v>418</v>
      </c>
      <c r="Z75" s="490" t="s">
        <v>418</v>
      </c>
      <c r="AA75" s="482">
        <v>0</v>
      </c>
      <c r="AB75" s="490">
        <v>0</v>
      </c>
      <c r="AC75" s="482">
        <v>0</v>
      </c>
      <c r="AD75" s="490">
        <v>0</v>
      </c>
      <c r="AE75" s="482">
        <v>0</v>
      </c>
      <c r="AF75" s="491">
        <v>0</v>
      </c>
      <c r="AL75" s="292">
        <f t="shared" ref="AL75:AL106" si="84">SUM(F79,F186,F293,F400,F507,F614,F721)</f>
        <v>0</v>
      </c>
      <c r="AN75" s="18">
        <f t="shared" si="39"/>
        <v>0.66666666666666641</v>
      </c>
      <c r="AO75" s="38">
        <f>SUM(C79,C186,C293,C400,C507,C614,C721)/config!$AC$13</f>
        <v>0</v>
      </c>
      <c r="AP75" s="39">
        <f>SUM(D79:E79,D186:E186,D293:E293,D400:E400,D507:E507,D614:E614,D721:E721)/config!$AC$13</f>
        <v>1.4285714285714286</v>
      </c>
      <c r="AQ75" s="39">
        <f>SUM(F79,F186,F293,F400,F507,F614,F721)/config!$AC$13</f>
        <v>0</v>
      </c>
      <c r="AR75" s="39">
        <f>SUM(G79,G186,G293,G400,G507,G614,G721)/config!$AC$13</f>
        <v>0</v>
      </c>
      <c r="AS75" s="40">
        <f>SUM(H79:H79,H186:H186,H293:H293,H400:H400,H507:H507,H614:H614,H721:H721)/config!$AC$13</f>
        <v>0</v>
      </c>
      <c r="AU75" s="18">
        <f t="shared" si="40"/>
        <v>0.66666666666666641</v>
      </c>
      <c r="AV75" s="41">
        <f t="shared" ref="AV75:AV106" si="85">B79</f>
        <v>2</v>
      </c>
      <c r="AW75" s="42">
        <f t="shared" ref="AW75:AW106" si="86">B186</f>
        <v>3</v>
      </c>
      <c r="AX75" s="42">
        <f t="shared" ref="AX75:AX106" si="87">B293</f>
        <v>1</v>
      </c>
      <c r="AY75" s="42">
        <f t="shared" ref="AY75:AY106" si="88">B400</f>
        <v>0</v>
      </c>
      <c r="AZ75" s="42">
        <f t="shared" ref="AZ75:AZ106" si="89">B507</f>
        <v>0</v>
      </c>
      <c r="BA75" s="42">
        <f t="shared" ref="BA75:BA106" si="90">B614</f>
        <v>0</v>
      </c>
      <c r="BB75" s="43">
        <f t="shared" ref="BB75:BB106" si="91">B721</f>
        <v>4</v>
      </c>
      <c r="BC75" s="8"/>
      <c r="BD75" s="18">
        <f t="shared" ref="BD75:BD106" si="92">AU75</f>
        <v>0.66666666666666641</v>
      </c>
      <c r="BE75" s="38">
        <f t="shared" ref="BE75:BE106" si="93">Y79</f>
        <v>12.8</v>
      </c>
      <c r="BF75" s="39">
        <f t="shared" ref="BF75:BF106" si="94">Y186</f>
        <v>19.399999999999999</v>
      </c>
      <c r="BG75" s="39">
        <f t="shared" ref="BG75:BG106" si="95">Y293</f>
        <v>16.2</v>
      </c>
      <c r="BH75" s="39" t="str">
        <f t="shared" ref="BH75:BH106" si="96">Y400</f>
        <v>-</v>
      </c>
      <c r="BI75" s="39" t="str">
        <f t="shared" ref="BI75:BI106" si="97">Y507</f>
        <v>-</v>
      </c>
      <c r="BJ75" s="39" t="str">
        <f t="shared" ref="BJ75:BJ106" si="98">Y614</f>
        <v>-</v>
      </c>
      <c r="BK75" s="40">
        <f t="shared" ref="BK75:BK106" si="99">Y721</f>
        <v>11.1</v>
      </c>
      <c r="BL75" s="8"/>
      <c r="BM75" s="18">
        <f t="shared" ref="BM75:BM106" si="100">BD75</f>
        <v>0.66666666666666641</v>
      </c>
      <c r="BN75" s="38" t="str">
        <f t="shared" ref="BN75:BN106" si="101">Z79</f>
        <v>-</v>
      </c>
      <c r="BO75" s="39" t="str">
        <f t="shared" ref="BO75:BO106" si="102">Z186</f>
        <v>-</v>
      </c>
      <c r="BP75" s="39" t="str">
        <f t="shared" ref="BP75:BP106" si="103">Z293</f>
        <v>-</v>
      </c>
      <c r="BQ75" s="39" t="str">
        <f t="shared" ref="BQ75:BQ106" si="104">Z400</f>
        <v>-</v>
      </c>
      <c r="BR75" s="39" t="str">
        <f t="shared" ref="BR75:BR106" si="105">Z507</f>
        <v>-</v>
      </c>
      <c r="BS75" s="39" t="str">
        <f t="shared" ref="BS75:BS106" si="106">Z614</f>
        <v>-</v>
      </c>
      <c r="BT75" s="40" t="str">
        <f t="shared" ref="BT75:BT106" si="107">Z721</f>
        <v>-</v>
      </c>
      <c r="BV75" s="25">
        <f t="shared" si="41"/>
        <v>14.875000000000002</v>
      </c>
      <c r="BW75" s="304" t="e">
        <f t="shared" si="42"/>
        <v>#N/A</v>
      </c>
      <c r="BX75" s="306">
        <f t="shared" si="46"/>
        <v>60</v>
      </c>
      <c r="BZ75" s="38">
        <f t="shared" ref="BZ75:BZ106" si="108">AA79</f>
        <v>0</v>
      </c>
      <c r="CA75" s="39">
        <f t="shared" ref="CA75:CA106" si="109">AA186</f>
        <v>0</v>
      </c>
      <c r="CB75" s="39">
        <f t="shared" ref="CB75:CB106" si="110">AA293</f>
        <v>0</v>
      </c>
      <c r="CC75" s="39">
        <f t="shared" ref="CC75:CC106" si="111">AA400</f>
        <v>0</v>
      </c>
      <c r="CD75" s="39">
        <f t="shared" ref="CD75:CD106" si="112">AA507</f>
        <v>0</v>
      </c>
      <c r="CE75" s="39">
        <f t="shared" ref="CE75:CE106" si="113">AA614</f>
        <v>0</v>
      </c>
      <c r="CF75" s="40">
        <f t="shared" ref="CF75:CF106" si="114">AA721</f>
        <v>0</v>
      </c>
      <c r="CI75" s="38">
        <f t="shared" si="43"/>
        <v>25.6</v>
      </c>
      <c r="CJ75" s="39">
        <f t="shared" si="47"/>
        <v>58.199999999999996</v>
      </c>
      <c r="CK75" s="39">
        <f t="shared" si="48"/>
        <v>16.2</v>
      </c>
      <c r="CL75" s="39" t="str">
        <f t="shared" si="49"/>
        <v/>
      </c>
      <c r="CM75" s="39" t="str">
        <f t="shared" si="50"/>
        <v/>
      </c>
      <c r="CN75" s="39" t="str">
        <f t="shared" si="51"/>
        <v/>
      </c>
      <c r="CO75" s="40">
        <f t="shared" si="52"/>
        <v>44.4</v>
      </c>
    </row>
    <row r="76" spans="1:93" ht="15" customHeight="1" x14ac:dyDescent="0.25">
      <c r="A76" s="463" t="s">
        <v>98</v>
      </c>
      <c r="B76" s="482">
        <v>1</v>
      </c>
      <c r="C76" s="482">
        <v>0</v>
      </c>
      <c r="D76" s="482">
        <v>0</v>
      </c>
      <c r="E76" s="482">
        <v>1</v>
      </c>
      <c r="F76" s="482">
        <v>0</v>
      </c>
      <c r="G76" s="482">
        <v>0</v>
      </c>
      <c r="H76" s="482">
        <v>0</v>
      </c>
      <c r="I76" s="482" t="s">
        <v>20</v>
      </c>
      <c r="J76" s="479" t="s">
        <v>98</v>
      </c>
      <c r="K76" s="489">
        <v>0</v>
      </c>
      <c r="L76" s="482">
        <v>0</v>
      </c>
      <c r="M76" s="482">
        <v>1</v>
      </c>
      <c r="N76" s="482">
        <v>0</v>
      </c>
      <c r="O76" s="482">
        <v>0</v>
      </c>
      <c r="P76" s="482">
        <v>0</v>
      </c>
      <c r="Q76" s="482">
        <v>0</v>
      </c>
      <c r="R76" s="482">
        <v>0</v>
      </c>
      <c r="S76" s="482">
        <v>0</v>
      </c>
      <c r="T76" s="482">
        <v>0</v>
      </c>
      <c r="U76" s="482">
        <v>0</v>
      </c>
      <c r="V76" s="482">
        <v>0</v>
      </c>
      <c r="W76" s="482">
        <v>0</v>
      </c>
      <c r="X76" s="482">
        <v>0</v>
      </c>
      <c r="Y76" s="490">
        <v>15.3</v>
      </c>
      <c r="Z76" s="490" t="s">
        <v>418</v>
      </c>
      <c r="AA76" s="482">
        <v>0</v>
      </c>
      <c r="AB76" s="490">
        <v>0</v>
      </c>
      <c r="AC76" s="482">
        <v>0</v>
      </c>
      <c r="AD76" s="490">
        <v>0</v>
      </c>
      <c r="AE76" s="482">
        <v>0</v>
      </c>
      <c r="AF76" s="491">
        <v>0</v>
      </c>
      <c r="AL76" s="292">
        <f t="shared" si="84"/>
        <v>1</v>
      </c>
      <c r="AN76" s="18">
        <f t="shared" ref="AN76:AN106" si="115">AN75+TIME(0,15,0)</f>
        <v>0.67708333333333304</v>
      </c>
      <c r="AO76" s="26">
        <f>SUM(C80,C187,C294,C401,C508,C615,C722)/config!$AC$13</f>
        <v>0</v>
      </c>
      <c r="AP76" s="27">
        <f>SUM(D80:E80,D187:E187,D294:E294,D401:E401,D508:E508,D615:E615,D722:E722)/config!$AC$13</f>
        <v>0.42857142857142855</v>
      </c>
      <c r="AQ76" s="27">
        <f>SUM(F80,F187,F294,F401,F508,F615,F722)/config!$AC$13</f>
        <v>0.14285714285714285</v>
      </c>
      <c r="AR76" s="27">
        <f>SUM(G80,G187,G294,G401,G508,G615,G722)/config!$AC$13</f>
        <v>0</v>
      </c>
      <c r="AS76" s="28">
        <f>SUM(H80:H80,H187:H187,H294:H294,H401:H401,H508:H508,H615:H615,H722:H722)/config!$AC$13</f>
        <v>0</v>
      </c>
      <c r="AU76" s="18">
        <f t="shared" ref="AU76:AU106" si="116">AU75+TIME(0,15,0)</f>
        <v>0.67708333333333304</v>
      </c>
      <c r="AV76" s="29">
        <f t="shared" si="85"/>
        <v>1</v>
      </c>
      <c r="AW76" s="30">
        <f t="shared" si="86"/>
        <v>0</v>
      </c>
      <c r="AX76" s="30">
        <f t="shared" si="87"/>
        <v>0</v>
      </c>
      <c r="AY76" s="30">
        <f t="shared" si="88"/>
        <v>2</v>
      </c>
      <c r="AZ76" s="30">
        <f t="shared" si="89"/>
        <v>0</v>
      </c>
      <c r="BA76" s="30">
        <f t="shared" si="90"/>
        <v>1</v>
      </c>
      <c r="BB76" s="31">
        <f t="shared" si="91"/>
        <v>0</v>
      </c>
      <c r="BC76" s="8"/>
      <c r="BD76" s="18">
        <f t="shared" si="92"/>
        <v>0.67708333333333304</v>
      </c>
      <c r="BE76" s="26">
        <f t="shared" si="93"/>
        <v>19.399999999999999</v>
      </c>
      <c r="BF76" s="27" t="str">
        <f t="shared" si="94"/>
        <v>-</v>
      </c>
      <c r="BG76" s="27" t="str">
        <f t="shared" si="95"/>
        <v>-</v>
      </c>
      <c r="BH76" s="27">
        <f t="shared" si="96"/>
        <v>13.2</v>
      </c>
      <c r="BI76" s="27" t="str">
        <f t="shared" si="97"/>
        <v>-</v>
      </c>
      <c r="BJ76" s="27">
        <f t="shared" si="98"/>
        <v>16.399999999999999</v>
      </c>
      <c r="BK76" s="28" t="str">
        <f t="shared" si="99"/>
        <v>-</v>
      </c>
      <c r="BL76" s="8"/>
      <c r="BM76" s="18">
        <f t="shared" si="100"/>
        <v>0.67708333333333304</v>
      </c>
      <c r="BN76" s="26" t="str">
        <f t="shared" si="101"/>
        <v>-</v>
      </c>
      <c r="BO76" s="27" t="str">
        <f t="shared" si="102"/>
        <v>-</v>
      </c>
      <c r="BP76" s="27" t="str">
        <f t="shared" si="103"/>
        <v>-</v>
      </c>
      <c r="BQ76" s="27" t="str">
        <f t="shared" si="104"/>
        <v>-</v>
      </c>
      <c r="BR76" s="27" t="str">
        <f t="shared" si="105"/>
        <v>-</v>
      </c>
      <c r="BS76" s="27" t="str">
        <f t="shared" si="106"/>
        <v>-</v>
      </c>
      <c r="BT76" s="28" t="str">
        <f t="shared" si="107"/>
        <v>-</v>
      </c>
      <c r="BV76" s="25">
        <f t="shared" ref="BV76:BV106" si="117">IF(SUM(BE76:BK76)&gt;0,AVERAGE(BE76:BK76),NA())</f>
        <v>16.333333333333332</v>
      </c>
      <c r="BW76" s="304" t="e">
        <f t="shared" ref="BW76:BW106" si="118">IF(SUM(BN76:BT76)&gt;0,AVERAGE(BN76:BT76),NA())</f>
        <v>#N/A</v>
      </c>
      <c r="BX76" s="306">
        <f t="shared" si="46"/>
        <v>60</v>
      </c>
      <c r="BZ76" s="26">
        <f t="shared" si="108"/>
        <v>0</v>
      </c>
      <c r="CA76" s="27">
        <f t="shared" si="109"/>
        <v>0</v>
      </c>
      <c r="CB76" s="27">
        <f t="shared" si="110"/>
        <v>0</v>
      </c>
      <c r="CC76" s="27">
        <f t="shared" si="111"/>
        <v>0</v>
      </c>
      <c r="CD76" s="27">
        <f t="shared" si="112"/>
        <v>0</v>
      </c>
      <c r="CE76" s="27">
        <f t="shared" si="113"/>
        <v>0</v>
      </c>
      <c r="CF76" s="28">
        <f t="shared" si="114"/>
        <v>0</v>
      </c>
      <c r="CI76" s="26">
        <f t="shared" ref="CI76:CI106" si="119">IFERROR(AV76*BE76,"")</f>
        <v>19.399999999999999</v>
      </c>
      <c r="CJ76" s="27" t="str">
        <f t="shared" si="47"/>
        <v/>
      </c>
      <c r="CK76" s="27" t="str">
        <f t="shared" si="48"/>
        <v/>
      </c>
      <c r="CL76" s="27">
        <f t="shared" si="49"/>
        <v>26.4</v>
      </c>
      <c r="CM76" s="27" t="str">
        <f t="shared" si="50"/>
        <v/>
      </c>
      <c r="CN76" s="27">
        <f t="shared" si="51"/>
        <v>16.399999999999999</v>
      </c>
      <c r="CO76" s="28" t="str">
        <f t="shared" si="52"/>
        <v/>
      </c>
    </row>
    <row r="77" spans="1:93" ht="15" customHeight="1" x14ac:dyDescent="0.25">
      <c r="A77" s="463" t="s">
        <v>99</v>
      </c>
      <c r="B77" s="482">
        <v>1</v>
      </c>
      <c r="C77" s="482">
        <v>0</v>
      </c>
      <c r="D77" s="482">
        <v>0</v>
      </c>
      <c r="E77" s="482">
        <v>1</v>
      </c>
      <c r="F77" s="482">
        <v>0</v>
      </c>
      <c r="G77" s="482">
        <v>0</v>
      </c>
      <c r="H77" s="482">
        <v>0</v>
      </c>
      <c r="I77" s="482" t="s">
        <v>20</v>
      </c>
      <c r="J77" s="479" t="s">
        <v>99</v>
      </c>
      <c r="K77" s="489">
        <v>0</v>
      </c>
      <c r="L77" s="482">
        <v>0</v>
      </c>
      <c r="M77" s="482">
        <v>1</v>
      </c>
      <c r="N77" s="482">
        <v>0</v>
      </c>
      <c r="O77" s="482">
        <v>0</v>
      </c>
      <c r="P77" s="482">
        <v>0</v>
      </c>
      <c r="Q77" s="482">
        <v>0</v>
      </c>
      <c r="R77" s="482">
        <v>0</v>
      </c>
      <c r="S77" s="482">
        <v>0</v>
      </c>
      <c r="T77" s="482">
        <v>0</v>
      </c>
      <c r="U77" s="482">
        <v>0</v>
      </c>
      <c r="V77" s="482">
        <v>0</v>
      </c>
      <c r="W77" s="482">
        <v>0</v>
      </c>
      <c r="X77" s="482">
        <v>0</v>
      </c>
      <c r="Y77" s="490">
        <v>19</v>
      </c>
      <c r="Z77" s="490" t="s">
        <v>418</v>
      </c>
      <c r="AA77" s="482">
        <v>0</v>
      </c>
      <c r="AB77" s="490">
        <v>0</v>
      </c>
      <c r="AC77" s="482">
        <v>0</v>
      </c>
      <c r="AD77" s="490">
        <v>0</v>
      </c>
      <c r="AE77" s="482">
        <v>0</v>
      </c>
      <c r="AF77" s="491">
        <v>0</v>
      </c>
      <c r="AL77" s="292">
        <f t="shared" si="84"/>
        <v>0</v>
      </c>
      <c r="AN77" s="18">
        <f t="shared" si="115"/>
        <v>0.68749999999999967</v>
      </c>
      <c r="AO77" s="26">
        <f>SUM(C81,C188,C295,C402,C509,C616,C723)/config!$AC$13</f>
        <v>0</v>
      </c>
      <c r="AP77" s="27">
        <f>SUM(D81:E81,D188:E188,D295:E295,D402:E402,D509:E509,D616:E616,D723:E723)/config!$AC$13</f>
        <v>1.1428571428571428</v>
      </c>
      <c r="AQ77" s="27">
        <f>SUM(F81,F188,F295,F402,F509,F616,F723)/config!$AC$13</f>
        <v>0</v>
      </c>
      <c r="AR77" s="27">
        <f>SUM(G81,G188,G295,G402,G509,G616,G723)/config!$AC$13</f>
        <v>0</v>
      </c>
      <c r="AS77" s="28">
        <f>SUM(H81:H81,H188:H188,H295:H295,H402:H402,H509:H509,H616:H616,H723:H723)/config!$AC$13</f>
        <v>0</v>
      </c>
      <c r="AU77" s="18">
        <f t="shared" si="116"/>
        <v>0.68749999999999967</v>
      </c>
      <c r="AV77" s="29">
        <f t="shared" si="85"/>
        <v>0</v>
      </c>
      <c r="AW77" s="30">
        <f t="shared" si="86"/>
        <v>1</v>
      </c>
      <c r="AX77" s="30">
        <f t="shared" si="87"/>
        <v>1</v>
      </c>
      <c r="AY77" s="30">
        <f t="shared" si="88"/>
        <v>4</v>
      </c>
      <c r="AZ77" s="30">
        <f t="shared" si="89"/>
        <v>1</v>
      </c>
      <c r="BA77" s="30">
        <f t="shared" si="90"/>
        <v>0</v>
      </c>
      <c r="BB77" s="31">
        <f t="shared" si="91"/>
        <v>1</v>
      </c>
      <c r="BC77" s="8"/>
      <c r="BD77" s="18">
        <f t="shared" si="92"/>
        <v>0.68749999999999967</v>
      </c>
      <c r="BE77" s="26" t="str">
        <f t="shared" si="93"/>
        <v>-</v>
      </c>
      <c r="BF77" s="27">
        <f t="shared" si="94"/>
        <v>15.9</v>
      </c>
      <c r="BG77" s="27">
        <f t="shared" si="95"/>
        <v>18.3</v>
      </c>
      <c r="BH77" s="27">
        <f t="shared" si="96"/>
        <v>13.2</v>
      </c>
      <c r="BI77" s="27">
        <f t="shared" si="97"/>
        <v>17</v>
      </c>
      <c r="BJ77" s="27" t="str">
        <f t="shared" si="98"/>
        <v>-</v>
      </c>
      <c r="BK77" s="28">
        <f t="shared" si="99"/>
        <v>9.8000000000000007</v>
      </c>
      <c r="BL77" s="8"/>
      <c r="BM77" s="18">
        <f t="shared" si="100"/>
        <v>0.68749999999999967</v>
      </c>
      <c r="BN77" s="26" t="str">
        <f t="shared" si="101"/>
        <v>-</v>
      </c>
      <c r="BO77" s="27" t="str">
        <f t="shared" si="102"/>
        <v>-</v>
      </c>
      <c r="BP77" s="27" t="str">
        <f t="shared" si="103"/>
        <v>-</v>
      </c>
      <c r="BQ77" s="27" t="str">
        <f t="shared" si="104"/>
        <v>-</v>
      </c>
      <c r="BR77" s="27" t="str">
        <f t="shared" si="105"/>
        <v>-</v>
      </c>
      <c r="BS77" s="27" t="str">
        <f t="shared" si="106"/>
        <v>-</v>
      </c>
      <c r="BT77" s="28" t="str">
        <f t="shared" si="107"/>
        <v>-</v>
      </c>
      <c r="BV77" s="25">
        <f t="shared" si="117"/>
        <v>14.84</v>
      </c>
      <c r="BW77" s="304" t="e">
        <f t="shared" si="118"/>
        <v>#N/A</v>
      </c>
      <c r="BX77" s="306">
        <f t="shared" ref="BX77:BX106" si="120">BX76</f>
        <v>60</v>
      </c>
      <c r="BZ77" s="26">
        <f t="shared" si="108"/>
        <v>0</v>
      </c>
      <c r="CA77" s="27">
        <f t="shared" si="109"/>
        <v>0</v>
      </c>
      <c r="CB77" s="27">
        <f t="shared" si="110"/>
        <v>0</v>
      </c>
      <c r="CC77" s="27">
        <f t="shared" si="111"/>
        <v>0</v>
      </c>
      <c r="CD77" s="27">
        <f t="shared" si="112"/>
        <v>0</v>
      </c>
      <c r="CE77" s="27">
        <f t="shared" si="113"/>
        <v>0</v>
      </c>
      <c r="CF77" s="28">
        <f t="shared" si="114"/>
        <v>0</v>
      </c>
      <c r="CI77" s="26" t="str">
        <f t="shared" si="119"/>
        <v/>
      </c>
      <c r="CJ77" s="27">
        <f t="shared" si="47"/>
        <v>15.9</v>
      </c>
      <c r="CK77" s="27">
        <f t="shared" si="48"/>
        <v>18.3</v>
      </c>
      <c r="CL77" s="27">
        <f t="shared" si="49"/>
        <v>52.8</v>
      </c>
      <c r="CM77" s="27">
        <f t="shared" si="50"/>
        <v>17</v>
      </c>
      <c r="CN77" s="27" t="str">
        <f t="shared" si="51"/>
        <v/>
      </c>
      <c r="CO77" s="28">
        <f t="shared" si="52"/>
        <v>9.8000000000000007</v>
      </c>
    </row>
    <row r="78" spans="1:93" ht="15" customHeight="1" x14ac:dyDescent="0.25">
      <c r="A78" s="463" t="s">
        <v>100</v>
      </c>
      <c r="B78" s="482">
        <v>0</v>
      </c>
      <c r="C78" s="482">
        <v>0</v>
      </c>
      <c r="D78" s="482">
        <v>0</v>
      </c>
      <c r="E78" s="482">
        <v>0</v>
      </c>
      <c r="F78" s="482">
        <v>0</v>
      </c>
      <c r="G78" s="482">
        <v>0</v>
      </c>
      <c r="H78" s="482">
        <v>0</v>
      </c>
      <c r="I78" s="482" t="s">
        <v>20</v>
      </c>
      <c r="J78" s="479" t="s">
        <v>100</v>
      </c>
      <c r="K78" s="489">
        <v>0</v>
      </c>
      <c r="L78" s="482">
        <v>0</v>
      </c>
      <c r="M78" s="482">
        <v>0</v>
      </c>
      <c r="N78" s="482">
        <v>0</v>
      </c>
      <c r="O78" s="482">
        <v>0</v>
      </c>
      <c r="P78" s="482">
        <v>0</v>
      </c>
      <c r="Q78" s="482">
        <v>0</v>
      </c>
      <c r="R78" s="482">
        <v>0</v>
      </c>
      <c r="S78" s="482">
        <v>0</v>
      </c>
      <c r="T78" s="482">
        <v>0</v>
      </c>
      <c r="U78" s="482">
        <v>0</v>
      </c>
      <c r="V78" s="482">
        <v>0</v>
      </c>
      <c r="W78" s="482">
        <v>0</v>
      </c>
      <c r="X78" s="482">
        <v>0</v>
      </c>
      <c r="Y78" s="490" t="s">
        <v>418</v>
      </c>
      <c r="Z78" s="490" t="s">
        <v>418</v>
      </c>
      <c r="AA78" s="482">
        <v>0</v>
      </c>
      <c r="AB78" s="490">
        <v>0</v>
      </c>
      <c r="AC78" s="482">
        <v>0</v>
      </c>
      <c r="AD78" s="490">
        <v>0</v>
      </c>
      <c r="AE78" s="482">
        <v>0</v>
      </c>
      <c r="AF78" s="491">
        <v>0</v>
      </c>
      <c r="AL78" s="292">
        <f t="shared" si="84"/>
        <v>0</v>
      </c>
      <c r="AN78" s="18">
        <f t="shared" si="115"/>
        <v>0.6979166666666663</v>
      </c>
      <c r="AO78" s="26">
        <f>SUM(C82,C189,C296,C403,C510,C617,C724)/config!$AC$13</f>
        <v>0</v>
      </c>
      <c r="AP78" s="27">
        <f>SUM(D82:E82,D189:E189,D296:E296,D403:E403,D510:E510,D617:E617,D724:E724)/config!$AC$13</f>
        <v>0.5714285714285714</v>
      </c>
      <c r="AQ78" s="27">
        <f>SUM(F82,F189,F296,F403,F510,F617,F724)/config!$AC$13</f>
        <v>0</v>
      </c>
      <c r="AR78" s="27">
        <f>SUM(G82,G189,G296,G403,G510,G617,G724)/config!$AC$13</f>
        <v>0</v>
      </c>
      <c r="AS78" s="28">
        <f>SUM(H82:H82,H189:H189,H296:H296,H403:H403,H510:H510,H617:H617,H724:H724)/config!$AC$13</f>
        <v>0</v>
      </c>
      <c r="AU78" s="18">
        <f t="shared" si="116"/>
        <v>0.6979166666666663</v>
      </c>
      <c r="AV78" s="29">
        <f t="shared" si="85"/>
        <v>0</v>
      </c>
      <c r="AW78" s="30">
        <f t="shared" si="86"/>
        <v>0</v>
      </c>
      <c r="AX78" s="30">
        <f t="shared" si="87"/>
        <v>0</v>
      </c>
      <c r="AY78" s="30">
        <f t="shared" si="88"/>
        <v>2</v>
      </c>
      <c r="AZ78" s="30">
        <f t="shared" si="89"/>
        <v>0</v>
      </c>
      <c r="BA78" s="30">
        <f t="shared" si="90"/>
        <v>1</v>
      </c>
      <c r="BB78" s="31">
        <f t="shared" si="91"/>
        <v>1</v>
      </c>
      <c r="BC78" s="8"/>
      <c r="BD78" s="18">
        <f t="shared" si="92"/>
        <v>0.6979166666666663</v>
      </c>
      <c r="BE78" s="26" t="str">
        <f t="shared" si="93"/>
        <v>-</v>
      </c>
      <c r="BF78" s="27" t="str">
        <f t="shared" si="94"/>
        <v>-</v>
      </c>
      <c r="BG78" s="27" t="str">
        <f t="shared" si="95"/>
        <v>-</v>
      </c>
      <c r="BH78" s="27">
        <f t="shared" si="96"/>
        <v>14.8</v>
      </c>
      <c r="BI78" s="27" t="str">
        <f t="shared" si="97"/>
        <v>-</v>
      </c>
      <c r="BJ78" s="27">
        <f t="shared" si="98"/>
        <v>16.8</v>
      </c>
      <c r="BK78" s="28">
        <f t="shared" si="99"/>
        <v>16.7</v>
      </c>
      <c r="BL78" s="8"/>
      <c r="BM78" s="18">
        <f t="shared" si="100"/>
        <v>0.6979166666666663</v>
      </c>
      <c r="BN78" s="26" t="str">
        <f t="shared" si="101"/>
        <v>-</v>
      </c>
      <c r="BO78" s="27" t="str">
        <f t="shared" si="102"/>
        <v>-</v>
      </c>
      <c r="BP78" s="27" t="str">
        <f t="shared" si="103"/>
        <v>-</v>
      </c>
      <c r="BQ78" s="27" t="str">
        <f t="shared" si="104"/>
        <v>-</v>
      </c>
      <c r="BR78" s="27" t="str">
        <f t="shared" si="105"/>
        <v>-</v>
      </c>
      <c r="BS78" s="27" t="str">
        <f t="shared" si="106"/>
        <v>-</v>
      </c>
      <c r="BT78" s="28" t="str">
        <f t="shared" si="107"/>
        <v>-</v>
      </c>
      <c r="BV78" s="25">
        <f t="shared" si="117"/>
        <v>16.099999999999998</v>
      </c>
      <c r="BW78" s="304" t="e">
        <f t="shared" si="118"/>
        <v>#N/A</v>
      </c>
      <c r="BX78" s="306">
        <f t="shared" si="120"/>
        <v>60</v>
      </c>
      <c r="BZ78" s="26">
        <f t="shared" si="108"/>
        <v>0</v>
      </c>
      <c r="CA78" s="27">
        <f t="shared" si="109"/>
        <v>0</v>
      </c>
      <c r="CB78" s="27">
        <f t="shared" si="110"/>
        <v>0</v>
      </c>
      <c r="CC78" s="27">
        <f t="shared" si="111"/>
        <v>0</v>
      </c>
      <c r="CD78" s="27">
        <f t="shared" si="112"/>
        <v>0</v>
      </c>
      <c r="CE78" s="27">
        <f t="shared" si="113"/>
        <v>0</v>
      </c>
      <c r="CF78" s="28">
        <f t="shared" si="114"/>
        <v>0</v>
      </c>
      <c r="CI78" s="26" t="str">
        <f t="shared" si="119"/>
        <v/>
      </c>
      <c r="CJ78" s="27" t="str">
        <f t="shared" si="47"/>
        <v/>
      </c>
      <c r="CK78" s="27" t="str">
        <f t="shared" si="48"/>
        <v/>
      </c>
      <c r="CL78" s="27">
        <f t="shared" si="49"/>
        <v>29.6</v>
      </c>
      <c r="CM78" s="27" t="str">
        <f t="shared" si="50"/>
        <v/>
      </c>
      <c r="CN78" s="27">
        <f t="shared" si="51"/>
        <v>16.8</v>
      </c>
      <c r="CO78" s="28">
        <f t="shared" si="52"/>
        <v>16.7</v>
      </c>
    </row>
    <row r="79" spans="1:93" ht="15" customHeight="1" x14ac:dyDescent="0.25">
      <c r="A79" s="463" t="s">
        <v>57</v>
      </c>
      <c r="B79" s="488">
        <v>2</v>
      </c>
      <c r="C79" s="488">
        <v>0</v>
      </c>
      <c r="D79" s="488">
        <v>2</v>
      </c>
      <c r="E79" s="488">
        <v>0</v>
      </c>
      <c r="F79" s="488">
        <v>0</v>
      </c>
      <c r="G79" s="488">
        <v>0</v>
      </c>
      <c r="H79" s="488">
        <v>0</v>
      </c>
      <c r="I79" s="488" t="s">
        <v>20</v>
      </c>
      <c r="J79" s="479" t="s">
        <v>57</v>
      </c>
      <c r="K79" s="498">
        <v>1</v>
      </c>
      <c r="L79" s="488">
        <v>0</v>
      </c>
      <c r="M79" s="488">
        <v>1</v>
      </c>
      <c r="N79" s="488">
        <v>0</v>
      </c>
      <c r="O79" s="488">
        <v>0</v>
      </c>
      <c r="P79" s="488">
        <v>0</v>
      </c>
      <c r="Q79" s="488">
        <v>0</v>
      </c>
      <c r="R79" s="488">
        <v>0</v>
      </c>
      <c r="S79" s="488">
        <v>0</v>
      </c>
      <c r="T79" s="488">
        <v>0</v>
      </c>
      <c r="U79" s="488">
        <v>0</v>
      </c>
      <c r="V79" s="488">
        <v>0</v>
      </c>
      <c r="W79" s="488">
        <v>0</v>
      </c>
      <c r="X79" s="488">
        <v>0</v>
      </c>
      <c r="Y79" s="499">
        <v>12.8</v>
      </c>
      <c r="Z79" s="499" t="s">
        <v>418</v>
      </c>
      <c r="AA79" s="488">
        <v>0</v>
      </c>
      <c r="AB79" s="499">
        <v>0</v>
      </c>
      <c r="AC79" s="488">
        <v>0</v>
      </c>
      <c r="AD79" s="499">
        <v>0</v>
      </c>
      <c r="AE79" s="488">
        <v>0</v>
      </c>
      <c r="AF79" s="500">
        <v>0</v>
      </c>
      <c r="AL79" s="292">
        <f t="shared" si="84"/>
        <v>0</v>
      </c>
      <c r="AN79" s="18">
        <f t="shared" si="115"/>
        <v>0.70833333333333293</v>
      </c>
      <c r="AO79" s="26">
        <f>SUM(C83,C190,C297,C404,C511,C618,C725)/config!$AC$13</f>
        <v>0.14285714285714285</v>
      </c>
      <c r="AP79" s="27">
        <f>SUM(D83:E83,D190:E190,D297:E297,D404:E404,D511:E511,D618:E618,D725:E725)/config!$AC$13</f>
        <v>0.7142857142857143</v>
      </c>
      <c r="AQ79" s="27">
        <f>SUM(F83,F190,F297,F404,F511,F618,F725)/config!$AC$13</f>
        <v>0</v>
      </c>
      <c r="AR79" s="27">
        <f>SUM(G83,G190,G297,G404,G511,G618,G725)/config!$AC$13</f>
        <v>0</v>
      </c>
      <c r="AS79" s="28">
        <f>SUM(H83:H83,H190:H190,H297:H297,H404:H404,H511:H511,H618:H618,H725:H725)/config!$AC$13</f>
        <v>0</v>
      </c>
      <c r="AU79" s="18">
        <f t="shared" si="116"/>
        <v>0.70833333333333293</v>
      </c>
      <c r="AV79" s="29">
        <f t="shared" si="85"/>
        <v>0</v>
      </c>
      <c r="AW79" s="30">
        <f t="shared" si="86"/>
        <v>1</v>
      </c>
      <c r="AX79" s="30">
        <f t="shared" si="87"/>
        <v>0</v>
      </c>
      <c r="AY79" s="30">
        <f t="shared" si="88"/>
        <v>1</v>
      </c>
      <c r="AZ79" s="30">
        <f t="shared" si="89"/>
        <v>2</v>
      </c>
      <c r="BA79" s="30">
        <f t="shared" si="90"/>
        <v>1</v>
      </c>
      <c r="BB79" s="31">
        <f t="shared" si="91"/>
        <v>1</v>
      </c>
      <c r="BC79" s="8"/>
      <c r="BD79" s="18">
        <f t="shared" si="92"/>
        <v>0.70833333333333293</v>
      </c>
      <c r="BE79" s="26" t="str">
        <f t="shared" si="93"/>
        <v>-</v>
      </c>
      <c r="BF79" s="27">
        <f t="shared" si="94"/>
        <v>17.7</v>
      </c>
      <c r="BG79" s="27" t="str">
        <f t="shared" si="95"/>
        <v>-</v>
      </c>
      <c r="BH79" s="27">
        <f t="shared" si="96"/>
        <v>12.6</v>
      </c>
      <c r="BI79" s="27">
        <f t="shared" si="97"/>
        <v>27.4</v>
      </c>
      <c r="BJ79" s="27">
        <f t="shared" si="98"/>
        <v>18.3</v>
      </c>
      <c r="BK79" s="28">
        <f t="shared" si="99"/>
        <v>21.9</v>
      </c>
      <c r="BL79" s="8"/>
      <c r="BM79" s="18">
        <f t="shared" si="100"/>
        <v>0.70833333333333293</v>
      </c>
      <c r="BN79" s="26" t="str">
        <f t="shared" si="101"/>
        <v>-</v>
      </c>
      <c r="BO79" s="27" t="str">
        <f t="shared" si="102"/>
        <v>-</v>
      </c>
      <c r="BP79" s="27" t="str">
        <f t="shared" si="103"/>
        <v>-</v>
      </c>
      <c r="BQ79" s="27" t="str">
        <f t="shared" si="104"/>
        <v>-</v>
      </c>
      <c r="BR79" s="27" t="str">
        <f t="shared" si="105"/>
        <v>-</v>
      </c>
      <c r="BS79" s="27" t="str">
        <f t="shared" si="106"/>
        <v>-</v>
      </c>
      <c r="BT79" s="28" t="str">
        <f t="shared" si="107"/>
        <v>-</v>
      </c>
      <c r="BV79" s="25">
        <f t="shared" si="117"/>
        <v>19.580000000000002</v>
      </c>
      <c r="BW79" s="304" t="e">
        <f t="shared" si="118"/>
        <v>#N/A</v>
      </c>
      <c r="BX79" s="306">
        <f t="shared" si="120"/>
        <v>60</v>
      </c>
      <c r="BZ79" s="26">
        <f t="shared" si="108"/>
        <v>0</v>
      </c>
      <c r="CA79" s="27">
        <f t="shared" si="109"/>
        <v>0</v>
      </c>
      <c r="CB79" s="27">
        <f t="shared" si="110"/>
        <v>0</v>
      </c>
      <c r="CC79" s="27">
        <f t="shared" si="111"/>
        <v>0</v>
      </c>
      <c r="CD79" s="27">
        <f t="shared" si="112"/>
        <v>0</v>
      </c>
      <c r="CE79" s="27">
        <f t="shared" si="113"/>
        <v>0</v>
      </c>
      <c r="CF79" s="28">
        <f t="shared" si="114"/>
        <v>0</v>
      </c>
      <c r="CI79" s="26" t="str">
        <f t="shared" si="119"/>
        <v/>
      </c>
      <c r="CJ79" s="27">
        <f t="shared" si="47"/>
        <v>17.7</v>
      </c>
      <c r="CK79" s="27" t="str">
        <f t="shared" si="48"/>
        <v/>
      </c>
      <c r="CL79" s="27">
        <f t="shared" si="49"/>
        <v>12.6</v>
      </c>
      <c r="CM79" s="27">
        <f t="shared" si="50"/>
        <v>54.8</v>
      </c>
      <c r="CN79" s="27">
        <f t="shared" si="51"/>
        <v>18.3</v>
      </c>
      <c r="CO79" s="28">
        <f t="shared" si="52"/>
        <v>21.9</v>
      </c>
    </row>
    <row r="80" spans="1:93" ht="15" customHeight="1" x14ac:dyDescent="0.25">
      <c r="A80" s="463" t="s">
        <v>101</v>
      </c>
      <c r="B80" s="482">
        <v>1</v>
      </c>
      <c r="C80" s="482">
        <v>0</v>
      </c>
      <c r="D80" s="482">
        <v>1</v>
      </c>
      <c r="E80" s="482">
        <v>0</v>
      </c>
      <c r="F80" s="482">
        <v>0</v>
      </c>
      <c r="G80" s="482">
        <v>0</v>
      </c>
      <c r="H80" s="482">
        <v>0</v>
      </c>
      <c r="I80" s="482" t="s">
        <v>20</v>
      </c>
      <c r="J80" s="479" t="s">
        <v>101</v>
      </c>
      <c r="K80" s="489">
        <v>0</v>
      </c>
      <c r="L80" s="482">
        <v>0</v>
      </c>
      <c r="M80" s="482">
        <v>1</v>
      </c>
      <c r="N80" s="482">
        <v>0</v>
      </c>
      <c r="O80" s="482">
        <v>0</v>
      </c>
      <c r="P80" s="482">
        <v>0</v>
      </c>
      <c r="Q80" s="482">
        <v>0</v>
      </c>
      <c r="R80" s="482">
        <v>0</v>
      </c>
      <c r="S80" s="482">
        <v>0</v>
      </c>
      <c r="T80" s="482">
        <v>0</v>
      </c>
      <c r="U80" s="482">
        <v>0</v>
      </c>
      <c r="V80" s="482">
        <v>0</v>
      </c>
      <c r="W80" s="482">
        <v>0</v>
      </c>
      <c r="X80" s="482">
        <v>0</v>
      </c>
      <c r="Y80" s="490">
        <v>19.399999999999999</v>
      </c>
      <c r="Z80" s="490" t="s">
        <v>418</v>
      </c>
      <c r="AA80" s="482">
        <v>0</v>
      </c>
      <c r="AB80" s="490">
        <v>0</v>
      </c>
      <c r="AC80" s="482">
        <v>0</v>
      </c>
      <c r="AD80" s="490">
        <v>0</v>
      </c>
      <c r="AE80" s="482">
        <v>0</v>
      </c>
      <c r="AF80" s="491">
        <v>0</v>
      </c>
      <c r="AL80" s="292">
        <f t="shared" si="84"/>
        <v>0</v>
      </c>
      <c r="AN80" s="18">
        <f t="shared" si="115"/>
        <v>0.71874999999999956</v>
      </c>
      <c r="AO80" s="26">
        <f>SUM(C84,C191,C298,C405,C512,C619,C726)/config!$AC$13</f>
        <v>0</v>
      </c>
      <c r="AP80" s="27">
        <f>SUM(D84:E84,D191:E191,D298:E298,D405:E405,D512:E512,D619:E619,D726:E726)/config!$AC$13</f>
        <v>0.8571428571428571</v>
      </c>
      <c r="AQ80" s="27">
        <f>SUM(F84,F191,F298,F405,F512,F619,F726)/config!$AC$13</f>
        <v>0</v>
      </c>
      <c r="AR80" s="27">
        <f>SUM(G84,G191,G298,G405,G512,G619,G726)/config!$AC$13</f>
        <v>0</v>
      </c>
      <c r="AS80" s="28">
        <f>SUM(H84:H84,H191:H191,H298:H298,H405:H405,H512:H512,H619:H619,H726:H726)/config!$AC$13</f>
        <v>0</v>
      </c>
      <c r="AU80" s="18">
        <f t="shared" si="116"/>
        <v>0.71874999999999956</v>
      </c>
      <c r="AV80" s="29">
        <f t="shared" si="85"/>
        <v>1</v>
      </c>
      <c r="AW80" s="30">
        <f t="shared" si="86"/>
        <v>0</v>
      </c>
      <c r="AX80" s="30">
        <f t="shared" si="87"/>
        <v>1</v>
      </c>
      <c r="AY80" s="30">
        <f t="shared" si="88"/>
        <v>0</v>
      </c>
      <c r="AZ80" s="30">
        <f t="shared" si="89"/>
        <v>0</v>
      </c>
      <c r="BA80" s="30">
        <f t="shared" si="90"/>
        <v>3</v>
      </c>
      <c r="BB80" s="31">
        <f t="shared" si="91"/>
        <v>1</v>
      </c>
      <c r="BC80" s="8"/>
      <c r="BD80" s="18">
        <f t="shared" si="92"/>
        <v>0.71874999999999956</v>
      </c>
      <c r="BE80" s="26">
        <f t="shared" si="93"/>
        <v>18.899999999999999</v>
      </c>
      <c r="BF80" s="27" t="str">
        <f t="shared" si="94"/>
        <v>-</v>
      </c>
      <c r="BG80" s="27">
        <f t="shared" si="95"/>
        <v>37.5</v>
      </c>
      <c r="BH80" s="27" t="str">
        <f t="shared" si="96"/>
        <v>-</v>
      </c>
      <c r="BI80" s="27" t="str">
        <f t="shared" si="97"/>
        <v>-</v>
      </c>
      <c r="BJ80" s="27">
        <f t="shared" si="98"/>
        <v>14.8</v>
      </c>
      <c r="BK80" s="28">
        <f t="shared" si="99"/>
        <v>8.6999999999999993</v>
      </c>
      <c r="BL80" s="8"/>
      <c r="BM80" s="18">
        <f t="shared" si="100"/>
        <v>0.71874999999999956</v>
      </c>
      <c r="BN80" s="26" t="str">
        <f t="shared" si="101"/>
        <v>-</v>
      </c>
      <c r="BO80" s="27" t="str">
        <f t="shared" si="102"/>
        <v>-</v>
      </c>
      <c r="BP80" s="27" t="str">
        <f t="shared" si="103"/>
        <v>-</v>
      </c>
      <c r="BQ80" s="27" t="str">
        <f t="shared" si="104"/>
        <v>-</v>
      </c>
      <c r="BR80" s="27" t="str">
        <f t="shared" si="105"/>
        <v>-</v>
      </c>
      <c r="BS80" s="27" t="str">
        <f t="shared" si="106"/>
        <v>-</v>
      </c>
      <c r="BT80" s="28" t="str">
        <f t="shared" si="107"/>
        <v>-</v>
      </c>
      <c r="BV80" s="25">
        <f t="shared" si="117"/>
        <v>19.975000000000001</v>
      </c>
      <c r="BW80" s="304" t="e">
        <f t="shared" si="118"/>
        <v>#N/A</v>
      </c>
      <c r="BX80" s="306">
        <f t="shared" si="120"/>
        <v>60</v>
      </c>
      <c r="BZ80" s="26">
        <f t="shared" si="108"/>
        <v>0</v>
      </c>
      <c r="CA80" s="27">
        <f t="shared" si="109"/>
        <v>0</v>
      </c>
      <c r="CB80" s="27">
        <f t="shared" si="110"/>
        <v>0</v>
      </c>
      <c r="CC80" s="27">
        <f t="shared" si="111"/>
        <v>0</v>
      </c>
      <c r="CD80" s="27">
        <f t="shared" si="112"/>
        <v>0</v>
      </c>
      <c r="CE80" s="27">
        <f t="shared" si="113"/>
        <v>0</v>
      </c>
      <c r="CF80" s="28">
        <f t="shared" si="114"/>
        <v>0</v>
      </c>
      <c r="CI80" s="26">
        <f t="shared" si="119"/>
        <v>18.899999999999999</v>
      </c>
      <c r="CJ80" s="27" t="str">
        <f t="shared" si="47"/>
        <v/>
      </c>
      <c r="CK80" s="27">
        <f t="shared" si="48"/>
        <v>37.5</v>
      </c>
      <c r="CL80" s="27" t="str">
        <f t="shared" si="49"/>
        <v/>
      </c>
      <c r="CM80" s="27" t="str">
        <f t="shared" si="50"/>
        <v/>
      </c>
      <c r="CN80" s="27">
        <f t="shared" si="51"/>
        <v>44.400000000000006</v>
      </c>
      <c r="CO80" s="28">
        <f t="shared" si="52"/>
        <v>8.6999999999999993</v>
      </c>
    </row>
    <row r="81" spans="1:93" ht="15" customHeight="1" x14ac:dyDescent="0.25">
      <c r="A81" s="463" t="s">
        <v>102</v>
      </c>
      <c r="B81" s="482">
        <v>0</v>
      </c>
      <c r="C81" s="482">
        <v>0</v>
      </c>
      <c r="D81" s="482">
        <v>0</v>
      </c>
      <c r="E81" s="482">
        <v>0</v>
      </c>
      <c r="F81" s="482">
        <v>0</v>
      </c>
      <c r="G81" s="482">
        <v>0</v>
      </c>
      <c r="H81" s="482">
        <v>0</v>
      </c>
      <c r="I81" s="482" t="s">
        <v>20</v>
      </c>
      <c r="J81" s="479" t="s">
        <v>102</v>
      </c>
      <c r="K81" s="489">
        <v>0</v>
      </c>
      <c r="L81" s="482">
        <v>0</v>
      </c>
      <c r="M81" s="482">
        <v>0</v>
      </c>
      <c r="N81" s="482">
        <v>0</v>
      </c>
      <c r="O81" s="482">
        <v>0</v>
      </c>
      <c r="P81" s="482">
        <v>0</v>
      </c>
      <c r="Q81" s="482">
        <v>0</v>
      </c>
      <c r="R81" s="482">
        <v>0</v>
      </c>
      <c r="S81" s="482">
        <v>0</v>
      </c>
      <c r="T81" s="482">
        <v>0</v>
      </c>
      <c r="U81" s="482">
        <v>0</v>
      </c>
      <c r="V81" s="482">
        <v>0</v>
      </c>
      <c r="W81" s="482">
        <v>0</v>
      </c>
      <c r="X81" s="482">
        <v>0</v>
      </c>
      <c r="Y81" s="490" t="s">
        <v>418</v>
      </c>
      <c r="Z81" s="490" t="s">
        <v>418</v>
      </c>
      <c r="AA81" s="482">
        <v>0</v>
      </c>
      <c r="AB81" s="490">
        <v>0</v>
      </c>
      <c r="AC81" s="482">
        <v>0</v>
      </c>
      <c r="AD81" s="490">
        <v>0</v>
      </c>
      <c r="AE81" s="482">
        <v>0</v>
      </c>
      <c r="AF81" s="491">
        <v>0</v>
      </c>
      <c r="AL81" s="292">
        <f t="shared" si="84"/>
        <v>0</v>
      </c>
      <c r="AN81" s="18">
        <f t="shared" si="115"/>
        <v>0.72916666666666619</v>
      </c>
      <c r="AO81" s="26">
        <f>SUM(C85,C192,C299,C406,C513,C620,C727)/config!$AC$13</f>
        <v>0</v>
      </c>
      <c r="AP81" s="27">
        <f>SUM(D85:E85,D192:E192,D299:E299,D406:E406,D513:E513,D620:E620,D727:E727)/config!$AC$13</f>
        <v>0.8571428571428571</v>
      </c>
      <c r="AQ81" s="27">
        <f>SUM(F85,F192,F299,F406,F513,F620,F727)/config!$AC$13</f>
        <v>0</v>
      </c>
      <c r="AR81" s="27">
        <f>SUM(G85,G192,G299,G406,G513,G620,G727)/config!$AC$13</f>
        <v>0</v>
      </c>
      <c r="AS81" s="28">
        <f>SUM(H85:H85,H192:H192,H299:H299,H406:H406,H513:H513,H620:H620,H727:H727)/config!$AC$13</f>
        <v>0</v>
      </c>
      <c r="AU81" s="18">
        <f t="shared" si="116"/>
        <v>0.72916666666666619</v>
      </c>
      <c r="AV81" s="29">
        <f t="shared" si="85"/>
        <v>2</v>
      </c>
      <c r="AW81" s="30">
        <f t="shared" si="86"/>
        <v>0</v>
      </c>
      <c r="AX81" s="30">
        <f t="shared" si="87"/>
        <v>2</v>
      </c>
      <c r="AY81" s="30">
        <f t="shared" si="88"/>
        <v>1</v>
      </c>
      <c r="AZ81" s="30">
        <f t="shared" si="89"/>
        <v>0</v>
      </c>
      <c r="BA81" s="30">
        <f t="shared" si="90"/>
        <v>0</v>
      </c>
      <c r="BB81" s="31">
        <f t="shared" si="91"/>
        <v>1</v>
      </c>
      <c r="BC81" s="8"/>
      <c r="BD81" s="18">
        <f t="shared" si="92"/>
        <v>0.72916666666666619</v>
      </c>
      <c r="BE81" s="26">
        <f t="shared" si="93"/>
        <v>11.1</v>
      </c>
      <c r="BF81" s="27" t="str">
        <f t="shared" si="94"/>
        <v>-</v>
      </c>
      <c r="BG81" s="27">
        <f t="shared" si="95"/>
        <v>12.2</v>
      </c>
      <c r="BH81" s="27">
        <f t="shared" si="96"/>
        <v>16.399999999999999</v>
      </c>
      <c r="BI81" s="27" t="str">
        <f t="shared" si="97"/>
        <v>-</v>
      </c>
      <c r="BJ81" s="27" t="str">
        <f t="shared" si="98"/>
        <v>-</v>
      </c>
      <c r="BK81" s="28">
        <f t="shared" si="99"/>
        <v>8.4</v>
      </c>
      <c r="BL81" s="8"/>
      <c r="BM81" s="18">
        <f t="shared" si="100"/>
        <v>0.72916666666666619</v>
      </c>
      <c r="BN81" s="26" t="str">
        <f t="shared" si="101"/>
        <v>-</v>
      </c>
      <c r="BO81" s="27" t="str">
        <f t="shared" si="102"/>
        <v>-</v>
      </c>
      <c r="BP81" s="27" t="str">
        <f t="shared" si="103"/>
        <v>-</v>
      </c>
      <c r="BQ81" s="27" t="str">
        <f t="shared" si="104"/>
        <v>-</v>
      </c>
      <c r="BR81" s="27" t="str">
        <f t="shared" si="105"/>
        <v>-</v>
      </c>
      <c r="BS81" s="27" t="str">
        <f t="shared" si="106"/>
        <v>-</v>
      </c>
      <c r="BT81" s="28" t="str">
        <f t="shared" si="107"/>
        <v>-</v>
      </c>
      <c r="BV81" s="25">
        <f t="shared" si="117"/>
        <v>12.024999999999999</v>
      </c>
      <c r="BW81" s="304" t="e">
        <f t="shared" si="118"/>
        <v>#N/A</v>
      </c>
      <c r="BX81" s="306">
        <f t="shared" si="120"/>
        <v>60</v>
      </c>
      <c r="BZ81" s="26">
        <f t="shared" si="108"/>
        <v>0</v>
      </c>
      <c r="CA81" s="27">
        <f t="shared" si="109"/>
        <v>0</v>
      </c>
      <c r="CB81" s="27">
        <f t="shared" si="110"/>
        <v>0</v>
      </c>
      <c r="CC81" s="27">
        <f t="shared" si="111"/>
        <v>0</v>
      </c>
      <c r="CD81" s="27">
        <f t="shared" si="112"/>
        <v>0</v>
      </c>
      <c r="CE81" s="27">
        <f t="shared" si="113"/>
        <v>0</v>
      </c>
      <c r="CF81" s="28">
        <f t="shared" si="114"/>
        <v>0</v>
      </c>
      <c r="CI81" s="26">
        <f t="shared" si="119"/>
        <v>22.2</v>
      </c>
      <c r="CJ81" s="27" t="str">
        <f t="shared" si="47"/>
        <v/>
      </c>
      <c r="CK81" s="27">
        <f t="shared" si="48"/>
        <v>24.4</v>
      </c>
      <c r="CL81" s="27">
        <f t="shared" si="49"/>
        <v>16.399999999999999</v>
      </c>
      <c r="CM81" s="27" t="str">
        <f t="shared" si="50"/>
        <v/>
      </c>
      <c r="CN81" s="27" t="str">
        <f t="shared" si="51"/>
        <v/>
      </c>
      <c r="CO81" s="28">
        <f t="shared" si="52"/>
        <v>8.4</v>
      </c>
    </row>
    <row r="82" spans="1:93" ht="15" customHeight="1" x14ac:dyDescent="0.25">
      <c r="A82" s="463" t="s">
        <v>103</v>
      </c>
      <c r="B82" s="482">
        <v>0</v>
      </c>
      <c r="C82" s="482">
        <v>0</v>
      </c>
      <c r="D82" s="482">
        <v>0</v>
      </c>
      <c r="E82" s="482">
        <v>0</v>
      </c>
      <c r="F82" s="482">
        <v>0</v>
      </c>
      <c r="G82" s="482">
        <v>0</v>
      </c>
      <c r="H82" s="482">
        <v>0</v>
      </c>
      <c r="I82" s="482" t="s">
        <v>20</v>
      </c>
      <c r="J82" s="479" t="s">
        <v>103</v>
      </c>
      <c r="K82" s="489">
        <v>0</v>
      </c>
      <c r="L82" s="482">
        <v>0</v>
      </c>
      <c r="M82" s="482">
        <v>0</v>
      </c>
      <c r="N82" s="482">
        <v>0</v>
      </c>
      <c r="O82" s="482">
        <v>0</v>
      </c>
      <c r="P82" s="482">
        <v>0</v>
      </c>
      <c r="Q82" s="482">
        <v>0</v>
      </c>
      <c r="R82" s="482">
        <v>0</v>
      </c>
      <c r="S82" s="482">
        <v>0</v>
      </c>
      <c r="T82" s="482">
        <v>0</v>
      </c>
      <c r="U82" s="482">
        <v>0</v>
      </c>
      <c r="V82" s="482">
        <v>0</v>
      </c>
      <c r="W82" s="482">
        <v>0</v>
      </c>
      <c r="X82" s="482">
        <v>0</v>
      </c>
      <c r="Y82" s="490" t="s">
        <v>418</v>
      </c>
      <c r="Z82" s="490" t="s">
        <v>418</v>
      </c>
      <c r="AA82" s="482">
        <v>0</v>
      </c>
      <c r="AB82" s="490">
        <v>0</v>
      </c>
      <c r="AC82" s="482">
        <v>0</v>
      </c>
      <c r="AD82" s="490">
        <v>0</v>
      </c>
      <c r="AE82" s="482">
        <v>0</v>
      </c>
      <c r="AF82" s="491">
        <v>0</v>
      </c>
      <c r="AL82" s="292">
        <f t="shared" si="84"/>
        <v>0</v>
      </c>
      <c r="AN82" s="18">
        <f t="shared" si="115"/>
        <v>0.73958333333333282</v>
      </c>
      <c r="AO82" s="26">
        <f>SUM(C86,C193,C300,C407,C514,C621,C728)/config!$AC$13</f>
        <v>0.14285714285714285</v>
      </c>
      <c r="AP82" s="27">
        <f>SUM(D86:E86,D193:E193,D300:E300,D407:E407,D514:E514,D621:E621,D728:E728)/config!$AC$13</f>
        <v>0.5714285714285714</v>
      </c>
      <c r="AQ82" s="27">
        <f>SUM(F86,F193,F300,F407,F514,F621,F728)/config!$AC$13</f>
        <v>0</v>
      </c>
      <c r="AR82" s="27">
        <f>SUM(G86,G193,G300,G407,G514,G621,G728)/config!$AC$13</f>
        <v>0</v>
      </c>
      <c r="AS82" s="28">
        <f>SUM(H86:H86,H193:H193,H300:H300,H407:H407,H514:H514,H621:H621,H728:H728)/config!$AC$13</f>
        <v>0</v>
      </c>
      <c r="AU82" s="18">
        <f t="shared" si="116"/>
        <v>0.73958333333333282</v>
      </c>
      <c r="AV82" s="29">
        <f t="shared" si="85"/>
        <v>1</v>
      </c>
      <c r="AW82" s="30">
        <f t="shared" si="86"/>
        <v>1</v>
      </c>
      <c r="AX82" s="30">
        <f t="shared" si="87"/>
        <v>2</v>
      </c>
      <c r="AY82" s="30">
        <f t="shared" si="88"/>
        <v>0</v>
      </c>
      <c r="AZ82" s="30">
        <f t="shared" si="89"/>
        <v>1</v>
      </c>
      <c r="BA82" s="30">
        <f t="shared" si="90"/>
        <v>0</v>
      </c>
      <c r="BB82" s="31">
        <f t="shared" si="91"/>
        <v>0</v>
      </c>
      <c r="BC82" s="8"/>
      <c r="BD82" s="18">
        <f t="shared" si="92"/>
        <v>0.73958333333333282</v>
      </c>
      <c r="BE82" s="26">
        <f t="shared" si="93"/>
        <v>18.5</v>
      </c>
      <c r="BF82" s="27">
        <f t="shared" si="94"/>
        <v>12.4</v>
      </c>
      <c r="BG82" s="27">
        <f t="shared" si="95"/>
        <v>12.4</v>
      </c>
      <c r="BH82" s="27" t="str">
        <f t="shared" si="96"/>
        <v>-</v>
      </c>
      <c r="BI82" s="27">
        <f t="shared" si="97"/>
        <v>15.2</v>
      </c>
      <c r="BJ82" s="27" t="str">
        <f t="shared" si="98"/>
        <v>-</v>
      </c>
      <c r="BK82" s="28" t="str">
        <f t="shared" si="99"/>
        <v>-</v>
      </c>
      <c r="BL82" s="8"/>
      <c r="BM82" s="18">
        <f t="shared" si="100"/>
        <v>0.73958333333333282</v>
      </c>
      <c r="BN82" s="26" t="str">
        <f t="shared" si="101"/>
        <v>-</v>
      </c>
      <c r="BO82" s="27" t="str">
        <f t="shared" si="102"/>
        <v>-</v>
      </c>
      <c r="BP82" s="27" t="str">
        <f t="shared" si="103"/>
        <v>-</v>
      </c>
      <c r="BQ82" s="27" t="str">
        <f t="shared" si="104"/>
        <v>-</v>
      </c>
      <c r="BR82" s="27" t="str">
        <f t="shared" si="105"/>
        <v>-</v>
      </c>
      <c r="BS82" s="27" t="str">
        <f t="shared" si="106"/>
        <v>-</v>
      </c>
      <c r="BT82" s="28" t="str">
        <f t="shared" si="107"/>
        <v>-</v>
      </c>
      <c r="BV82" s="25">
        <f t="shared" si="117"/>
        <v>14.625</v>
      </c>
      <c r="BW82" s="304" t="e">
        <f t="shared" si="118"/>
        <v>#N/A</v>
      </c>
      <c r="BX82" s="306">
        <f t="shared" si="120"/>
        <v>60</v>
      </c>
      <c r="BZ82" s="26">
        <f t="shared" si="108"/>
        <v>0</v>
      </c>
      <c r="CA82" s="27">
        <f t="shared" si="109"/>
        <v>0</v>
      </c>
      <c r="CB82" s="27">
        <f t="shared" si="110"/>
        <v>0</v>
      </c>
      <c r="CC82" s="27">
        <f t="shared" si="111"/>
        <v>0</v>
      </c>
      <c r="CD82" s="27">
        <f t="shared" si="112"/>
        <v>0</v>
      </c>
      <c r="CE82" s="27">
        <f t="shared" si="113"/>
        <v>0</v>
      </c>
      <c r="CF82" s="28">
        <f t="shared" si="114"/>
        <v>0</v>
      </c>
      <c r="CI82" s="26">
        <f t="shared" si="119"/>
        <v>18.5</v>
      </c>
      <c r="CJ82" s="27">
        <f t="shared" si="47"/>
        <v>12.4</v>
      </c>
      <c r="CK82" s="27">
        <f t="shared" si="48"/>
        <v>24.8</v>
      </c>
      <c r="CL82" s="27" t="str">
        <f t="shared" si="49"/>
        <v/>
      </c>
      <c r="CM82" s="27">
        <f t="shared" si="50"/>
        <v>15.2</v>
      </c>
      <c r="CN82" s="27" t="str">
        <f t="shared" si="51"/>
        <v/>
      </c>
      <c r="CO82" s="28" t="str">
        <f t="shared" si="52"/>
        <v/>
      </c>
    </row>
    <row r="83" spans="1:93" ht="15" customHeight="1" x14ac:dyDescent="0.25">
      <c r="A83" s="463" t="s">
        <v>59</v>
      </c>
      <c r="B83" s="482">
        <v>0</v>
      </c>
      <c r="C83" s="482">
        <v>0</v>
      </c>
      <c r="D83" s="482">
        <v>0</v>
      </c>
      <c r="E83" s="482">
        <v>0</v>
      </c>
      <c r="F83" s="482">
        <v>0</v>
      </c>
      <c r="G83" s="482">
        <v>0</v>
      </c>
      <c r="H83" s="482">
        <v>0</v>
      </c>
      <c r="I83" s="482" t="s">
        <v>20</v>
      </c>
      <c r="J83" s="479" t="s">
        <v>59</v>
      </c>
      <c r="K83" s="489">
        <v>0</v>
      </c>
      <c r="L83" s="482">
        <v>0</v>
      </c>
      <c r="M83" s="482">
        <v>0</v>
      </c>
      <c r="N83" s="482">
        <v>0</v>
      </c>
      <c r="O83" s="482">
        <v>0</v>
      </c>
      <c r="P83" s="482">
        <v>0</v>
      </c>
      <c r="Q83" s="482">
        <v>0</v>
      </c>
      <c r="R83" s="482">
        <v>0</v>
      </c>
      <c r="S83" s="482">
        <v>0</v>
      </c>
      <c r="T83" s="482">
        <v>0</v>
      </c>
      <c r="U83" s="482">
        <v>0</v>
      </c>
      <c r="V83" s="482">
        <v>0</v>
      </c>
      <c r="W83" s="482">
        <v>0</v>
      </c>
      <c r="X83" s="482">
        <v>0</v>
      </c>
      <c r="Y83" s="490" t="s">
        <v>418</v>
      </c>
      <c r="Z83" s="490" t="s">
        <v>418</v>
      </c>
      <c r="AA83" s="482">
        <v>0</v>
      </c>
      <c r="AB83" s="490">
        <v>0</v>
      </c>
      <c r="AC83" s="482">
        <v>0</v>
      </c>
      <c r="AD83" s="490">
        <v>0</v>
      </c>
      <c r="AE83" s="482">
        <v>0</v>
      </c>
      <c r="AF83" s="491">
        <v>0</v>
      </c>
      <c r="AL83" s="292">
        <f t="shared" si="84"/>
        <v>0</v>
      </c>
      <c r="AN83" s="18">
        <f t="shared" si="115"/>
        <v>0.74999999999999944</v>
      </c>
      <c r="AO83" s="26">
        <f>SUM(C87,C194,C301,C408,C515,C622,C729)/config!$AC$13</f>
        <v>0</v>
      </c>
      <c r="AP83" s="27">
        <f>SUM(D87:E87,D194:E194,D301:E301,D408:E408,D515:E515,D622:E622,D729:E729)/config!$AC$13</f>
        <v>0.8571428571428571</v>
      </c>
      <c r="AQ83" s="27">
        <f>SUM(F87,F194,F301,F408,F515,F622,F729)/config!$AC$13</f>
        <v>0</v>
      </c>
      <c r="AR83" s="27">
        <f>SUM(G87,G194,G301,G408,G515,G622,G729)/config!$AC$13</f>
        <v>0</v>
      </c>
      <c r="AS83" s="28">
        <f>SUM(H87:H87,H194:H194,H301:H301,H408:H408,H515:H515,H622:H622,H729:H729)/config!$AC$13</f>
        <v>0</v>
      </c>
      <c r="AU83" s="18">
        <f t="shared" si="116"/>
        <v>0.74999999999999944</v>
      </c>
      <c r="AV83" s="29">
        <f t="shared" si="85"/>
        <v>0</v>
      </c>
      <c r="AW83" s="30">
        <f t="shared" si="86"/>
        <v>2</v>
      </c>
      <c r="AX83" s="30">
        <f t="shared" si="87"/>
        <v>2</v>
      </c>
      <c r="AY83" s="30">
        <f t="shared" si="88"/>
        <v>0</v>
      </c>
      <c r="AZ83" s="30">
        <f t="shared" si="89"/>
        <v>2</v>
      </c>
      <c r="BA83" s="30">
        <f t="shared" si="90"/>
        <v>0</v>
      </c>
      <c r="BB83" s="31">
        <f t="shared" si="91"/>
        <v>0</v>
      </c>
      <c r="BC83" s="8"/>
      <c r="BD83" s="18">
        <f t="shared" si="92"/>
        <v>0.74999999999999944</v>
      </c>
      <c r="BE83" s="26" t="str">
        <f t="shared" si="93"/>
        <v>-</v>
      </c>
      <c r="BF83" s="27">
        <f t="shared" si="94"/>
        <v>13.5</v>
      </c>
      <c r="BG83" s="27">
        <f t="shared" si="95"/>
        <v>20.3</v>
      </c>
      <c r="BH83" s="27" t="str">
        <f t="shared" si="96"/>
        <v>-</v>
      </c>
      <c r="BI83" s="27">
        <f t="shared" si="97"/>
        <v>15.2</v>
      </c>
      <c r="BJ83" s="27" t="str">
        <f t="shared" si="98"/>
        <v>-</v>
      </c>
      <c r="BK83" s="28" t="str">
        <f t="shared" si="99"/>
        <v>-</v>
      </c>
      <c r="BL83" s="8"/>
      <c r="BM83" s="18">
        <f t="shared" si="100"/>
        <v>0.74999999999999944</v>
      </c>
      <c r="BN83" s="26" t="str">
        <f t="shared" si="101"/>
        <v>-</v>
      </c>
      <c r="BO83" s="27" t="str">
        <f t="shared" si="102"/>
        <v>-</v>
      </c>
      <c r="BP83" s="27" t="str">
        <f t="shared" si="103"/>
        <v>-</v>
      </c>
      <c r="BQ83" s="27" t="str">
        <f t="shared" si="104"/>
        <v>-</v>
      </c>
      <c r="BR83" s="27" t="str">
        <f t="shared" si="105"/>
        <v>-</v>
      </c>
      <c r="BS83" s="27" t="str">
        <f t="shared" si="106"/>
        <v>-</v>
      </c>
      <c r="BT83" s="28" t="str">
        <f t="shared" si="107"/>
        <v>-</v>
      </c>
      <c r="BV83" s="25">
        <f t="shared" si="117"/>
        <v>16.333333333333332</v>
      </c>
      <c r="BW83" s="304" t="e">
        <f t="shared" si="118"/>
        <v>#N/A</v>
      </c>
      <c r="BX83" s="306">
        <f t="shared" si="120"/>
        <v>60</v>
      </c>
      <c r="BZ83" s="26">
        <f t="shared" si="108"/>
        <v>0</v>
      </c>
      <c r="CA83" s="27">
        <f t="shared" si="109"/>
        <v>0</v>
      </c>
      <c r="CB83" s="27">
        <f t="shared" si="110"/>
        <v>0</v>
      </c>
      <c r="CC83" s="27">
        <f t="shared" si="111"/>
        <v>0</v>
      </c>
      <c r="CD83" s="27">
        <f t="shared" si="112"/>
        <v>0</v>
      </c>
      <c r="CE83" s="27">
        <f t="shared" si="113"/>
        <v>0</v>
      </c>
      <c r="CF83" s="28">
        <f t="shared" si="114"/>
        <v>0</v>
      </c>
      <c r="CI83" s="26" t="str">
        <f t="shared" si="119"/>
        <v/>
      </c>
      <c r="CJ83" s="27">
        <f t="shared" si="47"/>
        <v>27</v>
      </c>
      <c r="CK83" s="27">
        <f t="shared" si="48"/>
        <v>40.6</v>
      </c>
      <c r="CL83" s="27" t="str">
        <f t="shared" si="49"/>
        <v/>
      </c>
      <c r="CM83" s="27">
        <f t="shared" si="50"/>
        <v>30.4</v>
      </c>
      <c r="CN83" s="27" t="str">
        <f t="shared" si="51"/>
        <v/>
      </c>
      <c r="CO83" s="28" t="str">
        <f t="shared" si="52"/>
        <v/>
      </c>
    </row>
    <row r="84" spans="1:93" ht="15" customHeight="1" x14ac:dyDescent="0.25">
      <c r="A84" s="463" t="s">
        <v>104</v>
      </c>
      <c r="B84" s="482">
        <v>1</v>
      </c>
      <c r="C84" s="482">
        <v>0</v>
      </c>
      <c r="D84" s="482">
        <v>1</v>
      </c>
      <c r="E84" s="482">
        <v>0</v>
      </c>
      <c r="F84" s="482">
        <v>0</v>
      </c>
      <c r="G84" s="482">
        <v>0</v>
      </c>
      <c r="H84" s="482">
        <v>0</v>
      </c>
      <c r="I84" s="482" t="s">
        <v>20</v>
      </c>
      <c r="J84" s="479" t="s">
        <v>104</v>
      </c>
      <c r="K84" s="489">
        <v>0</v>
      </c>
      <c r="L84" s="482">
        <v>0</v>
      </c>
      <c r="M84" s="482">
        <v>1</v>
      </c>
      <c r="N84" s="482">
        <v>0</v>
      </c>
      <c r="O84" s="482">
        <v>0</v>
      </c>
      <c r="P84" s="482">
        <v>0</v>
      </c>
      <c r="Q84" s="482">
        <v>0</v>
      </c>
      <c r="R84" s="482">
        <v>0</v>
      </c>
      <c r="S84" s="482">
        <v>0</v>
      </c>
      <c r="T84" s="482">
        <v>0</v>
      </c>
      <c r="U84" s="482">
        <v>0</v>
      </c>
      <c r="V84" s="482">
        <v>0</v>
      </c>
      <c r="W84" s="482">
        <v>0</v>
      </c>
      <c r="X84" s="482">
        <v>0</v>
      </c>
      <c r="Y84" s="490">
        <v>18.899999999999999</v>
      </c>
      <c r="Z84" s="490" t="s">
        <v>418</v>
      </c>
      <c r="AA84" s="482">
        <v>0</v>
      </c>
      <c r="AB84" s="490">
        <v>0</v>
      </c>
      <c r="AC84" s="482">
        <v>0</v>
      </c>
      <c r="AD84" s="490">
        <v>0</v>
      </c>
      <c r="AE84" s="482">
        <v>0</v>
      </c>
      <c r="AF84" s="491">
        <v>0</v>
      </c>
      <c r="AL84" s="292">
        <f t="shared" si="84"/>
        <v>0</v>
      </c>
      <c r="AN84" s="18">
        <f t="shared" si="115"/>
        <v>0.76041666666666607</v>
      </c>
      <c r="AO84" s="26">
        <f>SUM(C88,C195,C302,C409,C516,C623,C730)/config!$AC$13</f>
        <v>0</v>
      </c>
      <c r="AP84" s="27">
        <f>SUM(D88:E88,D195:E195,D302:E302,D409:E409,D516:E516,D623:E623,D730:E730)/config!$AC$13</f>
        <v>0.42857142857142855</v>
      </c>
      <c r="AQ84" s="27">
        <f>SUM(F88,F195,F302,F409,F516,F623,F730)/config!$AC$13</f>
        <v>0</v>
      </c>
      <c r="AR84" s="27">
        <f>SUM(G88,G195,G302,G409,G516,G623,G730)/config!$AC$13</f>
        <v>0</v>
      </c>
      <c r="AS84" s="28">
        <f>SUM(H88:H88,H195:H195,H302:H302,H409:H409,H516:H516,H623:H623,H730:H730)/config!$AC$13</f>
        <v>0</v>
      </c>
      <c r="AU84" s="18">
        <f t="shared" si="116"/>
        <v>0.76041666666666607</v>
      </c>
      <c r="AV84" s="29">
        <f t="shared" si="85"/>
        <v>0</v>
      </c>
      <c r="AW84" s="30">
        <f t="shared" si="86"/>
        <v>1</v>
      </c>
      <c r="AX84" s="30">
        <f t="shared" si="87"/>
        <v>0</v>
      </c>
      <c r="AY84" s="30">
        <f t="shared" si="88"/>
        <v>0</v>
      </c>
      <c r="AZ84" s="30">
        <f t="shared" si="89"/>
        <v>1</v>
      </c>
      <c r="BA84" s="30">
        <f t="shared" si="90"/>
        <v>0</v>
      </c>
      <c r="BB84" s="31">
        <f t="shared" si="91"/>
        <v>1</v>
      </c>
      <c r="BC84" s="8"/>
      <c r="BD84" s="18">
        <f t="shared" si="92"/>
        <v>0.76041666666666607</v>
      </c>
      <c r="BE84" s="26" t="str">
        <f t="shared" si="93"/>
        <v>-</v>
      </c>
      <c r="BF84" s="27">
        <f t="shared" si="94"/>
        <v>10.6</v>
      </c>
      <c r="BG84" s="27" t="str">
        <f t="shared" si="95"/>
        <v>-</v>
      </c>
      <c r="BH84" s="27" t="str">
        <f t="shared" si="96"/>
        <v>-</v>
      </c>
      <c r="BI84" s="27">
        <f t="shared" si="97"/>
        <v>13.9</v>
      </c>
      <c r="BJ84" s="27" t="str">
        <f t="shared" si="98"/>
        <v>-</v>
      </c>
      <c r="BK84" s="28">
        <f t="shared" si="99"/>
        <v>17.8</v>
      </c>
      <c r="BL84" s="8"/>
      <c r="BM84" s="18">
        <f t="shared" si="100"/>
        <v>0.76041666666666607</v>
      </c>
      <c r="BN84" s="26" t="str">
        <f t="shared" si="101"/>
        <v>-</v>
      </c>
      <c r="BO84" s="27" t="str">
        <f t="shared" si="102"/>
        <v>-</v>
      </c>
      <c r="BP84" s="27" t="str">
        <f t="shared" si="103"/>
        <v>-</v>
      </c>
      <c r="BQ84" s="27" t="str">
        <f t="shared" si="104"/>
        <v>-</v>
      </c>
      <c r="BR84" s="27" t="str">
        <f t="shared" si="105"/>
        <v>-</v>
      </c>
      <c r="BS84" s="27" t="str">
        <f t="shared" si="106"/>
        <v>-</v>
      </c>
      <c r="BT84" s="28" t="str">
        <f t="shared" si="107"/>
        <v>-</v>
      </c>
      <c r="BV84" s="25">
        <f t="shared" si="117"/>
        <v>14.1</v>
      </c>
      <c r="BW84" s="304" t="e">
        <f t="shared" si="118"/>
        <v>#N/A</v>
      </c>
      <c r="BX84" s="306">
        <f t="shared" si="120"/>
        <v>60</v>
      </c>
      <c r="BZ84" s="26">
        <f t="shared" si="108"/>
        <v>0</v>
      </c>
      <c r="CA84" s="27">
        <f t="shared" si="109"/>
        <v>0</v>
      </c>
      <c r="CB84" s="27">
        <f t="shared" si="110"/>
        <v>0</v>
      </c>
      <c r="CC84" s="27">
        <f t="shared" si="111"/>
        <v>0</v>
      </c>
      <c r="CD84" s="27">
        <f t="shared" si="112"/>
        <v>0</v>
      </c>
      <c r="CE84" s="27">
        <f t="shared" si="113"/>
        <v>0</v>
      </c>
      <c r="CF84" s="28">
        <f t="shared" si="114"/>
        <v>0</v>
      </c>
      <c r="CI84" s="26" t="str">
        <f t="shared" si="119"/>
        <v/>
      </c>
      <c r="CJ84" s="27">
        <f t="shared" si="47"/>
        <v>10.6</v>
      </c>
      <c r="CK84" s="27" t="str">
        <f t="shared" si="48"/>
        <v/>
      </c>
      <c r="CL84" s="27" t="str">
        <f t="shared" si="49"/>
        <v/>
      </c>
      <c r="CM84" s="27">
        <f t="shared" si="50"/>
        <v>13.9</v>
      </c>
      <c r="CN84" s="27" t="str">
        <f t="shared" si="51"/>
        <v/>
      </c>
      <c r="CO84" s="28">
        <f t="shared" si="52"/>
        <v>17.8</v>
      </c>
    </row>
    <row r="85" spans="1:93" ht="15" customHeight="1" x14ac:dyDescent="0.25">
      <c r="A85" s="463" t="s">
        <v>105</v>
      </c>
      <c r="B85" s="482">
        <v>2</v>
      </c>
      <c r="C85" s="482">
        <v>0</v>
      </c>
      <c r="D85" s="482">
        <v>2</v>
      </c>
      <c r="E85" s="482">
        <v>0</v>
      </c>
      <c r="F85" s="482">
        <v>0</v>
      </c>
      <c r="G85" s="482">
        <v>0</v>
      </c>
      <c r="H85" s="482">
        <v>0</v>
      </c>
      <c r="I85" s="482" t="s">
        <v>20</v>
      </c>
      <c r="J85" s="479" t="s">
        <v>105</v>
      </c>
      <c r="K85" s="489">
        <v>1</v>
      </c>
      <c r="L85" s="482">
        <v>0</v>
      </c>
      <c r="M85" s="482">
        <v>1</v>
      </c>
      <c r="N85" s="482">
        <v>0</v>
      </c>
      <c r="O85" s="482">
        <v>0</v>
      </c>
      <c r="P85" s="482">
        <v>0</v>
      </c>
      <c r="Q85" s="482">
        <v>0</v>
      </c>
      <c r="R85" s="482">
        <v>0</v>
      </c>
      <c r="S85" s="482">
        <v>0</v>
      </c>
      <c r="T85" s="482">
        <v>0</v>
      </c>
      <c r="U85" s="482">
        <v>0</v>
      </c>
      <c r="V85" s="482">
        <v>0</v>
      </c>
      <c r="W85" s="482">
        <v>0</v>
      </c>
      <c r="X85" s="482">
        <v>0</v>
      </c>
      <c r="Y85" s="490">
        <v>11.1</v>
      </c>
      <c r="Z85" s="490" t="s">
        <v>418</v>
      </c>
      <c r="AA85" s="482">
        <v>0</v>
      </c>
      <c r="AB85" s="490">
        <v>0</v>
      </c>
      <c r="AC85" s="482">
        <v>0</v>
      </c>
      <c r="AD85" s="490">
        <v>0</v>
      </c>
      <c r="AE85" s="482">
        <v>0</v>
      </c>
      <c r="AF85" s="491">
        <v>0</v>
      </c>
      <c r="AL85" s="292">
        <f t="shared" si="84"/>
        <v>0</v>
      </c>
      <c r="AN85" s="18">
        <f t="shared" si="115"/>
        <v>0.7708333333333327</v>
      </c>
      <c r="AO85" s="26">
        <f>SUM(C89,C196,C303,C410,C517,C624,C731)/config!$AC$13</f>
        <v>0</v>
      </c>
      <c r="AP85" s="27">
        <f>SUM(D89:E89,D196:E196,D303:E303,D410:E410,D517:E517,D624:E624,D731:E731)/config!$AC$13</f>
        <v>0.42857142857142855</v>
      </c>
      <c r="AQ85" s="27">
        <f>SUM(F89,F196,F303,F410,F517,F624,F731)/config!$AC$13</f>
        <v>0</v>
      </c>
      <c r="AR85" s="27">
        <f>SUM(G89,G196,G303,G410,G517,G624,G731)/config!$AC$13</f>
        <v>0</v>
      </c>
      <c r="AS85" s="28">
        <f>SUM(H89:H89,H196:H196,H303:H303,H410:H410,H517:H517,H624:H624,H731:H731)/config!$AC$13</f>
        <v>0</v>
      </c>
      <c r="AU85" s="18">
        <f t="shared" si="116"/>
        <v>0.7708333333333327</v>
      </c>
      <c r="AV85" s="29">
        <f t="shared" si="85"/>
        <v>0</v>
      </c>
      <c r="AW85" s="30">
        <f t="shared" si="86"/>
        <v>1</v>
      </c>
      <c r="AX85" s="30">
        <f t="shared" si="87"/>
        <v>1</v>
      </c>
      <c r="AY85" s="30">
        <f t="shared" si="88"/>
        <v>1</v>
      </c>
      <c r="AZ85" s="30">
        <f t="shared" si="89"/>
        <v>0</v>
      </c>
      <c r="BA85" s="30">
        <f t="shared" si="90"/>
        <v>0</v>
      </c>
      <c r="BB85" s="31">
        <f t="shared" si="91"/>
        <v>0</v>
      </c>
      <c r="BC85" s="8"/>
      <c r="BD85" s="18">
        <f t="shared" si="92"/>
        <v>0.7708333333333327</v>
      </c>
      <c r="BE85" s="26" t="str">
        <f t="shared" si="93"/>
        <v>-</v>
      </c>
      <c r="BF85" s="27">
        <f t="shared" si="94"/>
        <v>13.7</v>
      </c>
      <c r="BG85" s="27">
        <f t="shared" si="95"/>
        <v>18.3</v>
      </c>
      <c r="BH85" s="27">
        <f t="shared" si="96"/>
        <v>21.8</v>
      </c>
      <c r="BI85" s="27" t="str">
        <f t="shared" si="97"/>
        <v>-</v>
      </c>
      <c r="BJ85" s="27" t="str">
        <f t="shared" si="98"/>
        <v>-</v>
      </c>
      <c r="BK85" s="28" t="str">
        <f t="shared" si="99"/>
        <v>-</v>
      </c>
      <c r="BL85" s="8"/>
      <c r="BM85" s="18">
        <f t="shared" si="100"/>
        <v>0.7708333333333327</v>
      </c>
      <c r="BN85" s="26" t="str">
        <f t="shared" si="101"/>
        <v>-</v>
      </c>
      <c r="BO85" s="27" t="str">
        <f t="shared" si="102"/>
        <v>-</v>
      </c>
      <c r="BP85" s="27" t="str">
        <f t="shared" si="103"/>
        <v>-</v>
      </c>
      <c r="BQ85" s="27" t="str">
        <f t="shared" si="104"/>
        <v>-</v>
      </c>
      <c r="BR85" s="27" t="str">
        <f t="shared" si="105"/>
        <v>-</v>
      </c>
      <c r="BS85" s="27" t="str">
        <f t="shared" si="106"/>
        <v>-</v>
      </c>
      <c r="BT85" s="28" t="str">
        <f t="shared" si="107"/>
        <v>-</v>
      </c>
      <c r="BV85" s="25">
        <f t="shared" si="117"/>
        <v>17.933333333333334</v>
      </c>
      <c r="BW85" s="304" t="e">
        <f t="shared" si="118"/>
        <v>#N/A</v>
      </c>
      <c r="BX85" s="306">
        <f t="shared" si="120"/>
        <v>60</v>
      </c>
      <c r="BZ85" s="26">
        <f t="shared" si="108"/>
        <v>0</v>
      </c>
      <c r="CA85" s="27">
        <f t="shared" si="109"/>
        <v>0</v>
      </c>
      <c r="CB85" s="27">
        <f t="shared" si="110"/>
        <v>0</v>
      </c>
      <c r="CC85" s="27">
        <f t="shared" si="111"/>
        <v>0</v>
      </c>
      <c r="CD85" s="27">
        <f t="shared" si="112"/>
        <v>0</v>
      </c>
      <c r="CE85" s="27">
        <f t="shared" si="113"/>
        <v>0</v>
      </c>
      <c r="CF85" s="28">
        <f t="shared" si="114"/>
        <v>0</v>
      </c>
      <c r="CI85" s="26" t="str">
        <f t="shared" si="119"/>
        <v/>
      </c>
      <c r="CJ85" s="27">
        <f t="shared" si="47"/>
        <v>13.7</v>
      </c>
      <c r="CK85" s="27">
        <f t="shared" si="48"/>
        <v>18.3</v>
      </c>
      <c r="CL85" s="27">
        <f t="shared" si="49"/>
        <v>21.8</v>
      </c>
      <c r="CM85" s="27" t="str">
        <f t="shared" si="50"/>
        <v/>
      </c>
      <c r="CN85" s="27" t="str">
        <f t="shared" si="51"/>
        <v/>
      </c>
      <c r="CO85" s="28" t="str">
        <f t="shared" si="52"/>
        <v/>
      </c>
    </row>
    <row r="86" spans="1:93" ht="15" customHeight="1" x14ac:dyDescent="0.25">
      <c r="A86" s="463" t="s">
        <v>106</v>
      </c>
      <c r="B86" s="482">
        <v>1</v>
      </c>
      <c r="C86" s="482">
        <v>0</v>
      </c>
      <c r="D86" s="482">
        <v>1</v>
      </c>
      <c r="E86" s="482">
        <v>0</v>
      </c>
      <c r="F86" s="482">
        <v>0</v>
      </c>
      <c r="G86" s="482">
        <v>0</v>
      </c>
      <c r="H86" s="482">
        <v>0</v>
      </c>
      <c r="I86" s="482" t="s">
        <v>20</v>
      </c>
      <c r="J86" s="479" t="s">
        <v>106</v>
      </c>
      <c r="K86" s="489">
        <v>0</v>
      </c>
      <c r="L86" s="482">
        <v>0</v>
      </c>
      <c r="M86" s="482">
        <v>1</v>
      </c>
      <c r="N86" s="482">
        <v>0</v>
      </c>
      <c r="O86" s="482">
        <v>0</v>
      </c>
      <c r="P86" s="482">
        <v>0</v>
      </c>
      <c r="Q86" s="482">
        <v>0</v>
      </c>
      <c r="R86" s="482">
        <v>0</v>
      </c>
      <c r="S86" s="482">
        <v>0</v>
      </c>
      <c r="T86" s="482">
        <v>0</v>
      </c>
      <c r="U86" s="482">
        <v>0</v>
      </c>
      <c r="V86" s="482">
        <v>0</v>
      </c>
      <c r="W86" s="482">
        <v>0</v>
      </c>
      <c r="X86" s="482">
        <v>0</v>
      </c>
      <c r="Y86" s="490">
        <v>18.5</v>
      </c>
      <c r="Z86" s="490" t="s">
        <v>418</v>
      </c>
      <c r="AA86" s="482">
        <v>0</v>
      </c>
      <c r="AB86" s="490">
        <v>0</v>
      </c>
      <c r="AC86" s="482">
        <v>0</v>
      </c>
      <c r="AD86" s="490">
        <v>0</v>
      </c>
      <c r="AE86" s="482">
        <v>0</v>
      </c>
      <c r="AF86" s="491">
        <v>0</v>
      </c>
      <c r="AL86" s="292">
        <f t="shared" si="84"/>
        <v>0</v>
      </c>
      <c r="AN86" s="18">
        <f t="shared" si="115"/>
        <v>0.78124999999999933</v>
      </c>
      <c r="AO86" s="26">
        <f>SUM(C90,C197,C304,C411,C518,C625,C732)/config!$AC$13</f>
        <v>0</v>
      </c>
      <c r="AP86" s="27">
        <f>SUM(D90:E90,D197:E197,D304:E304,D411:E411,D518:E518,D625:E625,D732:E732)/config!$AC$13</f>
        <v>0.2857142857142857</v>
      </c>
      <c r="AQ86" s="27">
        <f>SUM(F90,F197,F304,F411,F518,F625,F732)/config!$AC$13</f>
        <v>0</v>
      </c>
      <c r="AR86" s="27">
        <f>SUM(G90,G197,G304,G411,G518,G625,G732)/config!$AC$13</f>
        <v>0</v>
      </c>
      <c r="AS86" s="28">
        <f>SUM(H90:H90,H197:H197,H304:H304,H411:H411,H518:H518,H625:H625,H732:H732)/config!$AC$13</f>
        <v>0</v>
      </c>
      <c r="AU86" s="18">
        <f t="shared" si="116"/>
        <v>0.78124999999999933</v>
      </c>
      <c r="AV86" s="29">
        <f t="shared" si="85"/>
        <v>0</v>
      </c>
      <c r="AW86" s="30">
        <f t="shared" si="86"/>
        <v>1</v>
      </c>
      <c r="AX86" s="30">
        <f t="shared" si="87"/>
        <v>0</v>
      </c>
      <c r="AY86" s="30">
        <f t="shared" si="88"/>
        <v>1</v>
      </c>
      <c r="AZ86" s="30">
        <f t="shared" si="89"/>
        <v>0</v>
      </c>
      <c r="BA86" s="30">
        <f t="shared" si="90"/>
        <v>0</v>
      </c>
      <c r="BB86" s="31">
        <f t="shared" si="91"/>
        <v>0</v>
      </c>
      <c r="BC86" s="8"/>
      <c r="BD86" s="18">
        <f t="shared" si="92"/>
        <v>0.78124999999999933</v>
      </c>
      <c r="BE86" s="26" t="str">
        <f t="shared" si="93"/>
        <v>-</v>
      </c>
      <c r="BF86" s="27">
        <f t="shared" si="94"/>
        <v>13.7</v>
      </c>
      <c r="BG86" s="27" t="str">
        <f t="shared" si="95"/>
        <v>-</v>
      </c>
      <c r="BH86" s="27">
        <f t="shared" si="96"/>
        <v>18.899999999999999</v>
      </c>
      <c r="BI86" s="27" t="str">
        <f t="shared" si="97"/>
        <v>-</v>
      </c>
      <c r="BJ86" s="27" t="str">
        <f t="shared" si="98"/>
        <v>-</v>
      </c>
      <c r="BK86" s="28" t="str">
        <f t="shared" si="99"/>
        <v>-</v>
      </c>
      <c r="BL86" s="8"/>
      <c r="BM86" s="18">
        <f t="shared" si="100"/>
        <v>0.78124999999999933</v>
      </c>
      <c r="BN86" s="26" t="str">
        <f t="shared" si="101"/>
        <v>-</v>
      </c>
      <c r="BO86" s="27" t="str">
        <f t="shared" si="102"/>
        <v>-</v>
      </c>
      <c r="BP86" s="27" t="str">
        <f t="shared" si="103"/>
        <v>-</v>
      </c>
      <c r="BQ86" s="27" t="str">
        <f t="shared" si="104"/>
        <v>-</v>
      </c>
      <c r="BR86" s="27" t="str">
        <f t="shared" si="105"/>
        <v>-</v>
      </c>
      <c r="BS86" s="27" t="str">
        <f t="shared" si="106"/>
        <v>-</v>
      </c>
      <c r="BT86" s="28" t="str">
        <f t="shared" si="107"/>
        <v>-</v>
      </c>
      <c r="BV86" s="25">
        <f t="shared" si="117"/>
        <v>16.299999999999997</v>
      </c>
      <c r="BW86" s="304" t="e">
        <f t="shared" si="118"/>
        <v>#N/A</v>
      </c>
      <c r="BX86" s="306">
        <f t="shared" si="120"/>
        <v>60</v>
      </c>
      <c r="BZ86" s="26">
        <f t="shared" si="108"/>
        <v>0</v>
      </c>
      <c r="CA86" s="27">
        <f t="shared" si="109"/>
        <v>0</v>
      </c>
      <c r="CB86" s="27">
        <f t="shared" si="110"/>
        <v>0</v>
      </c>
      <c r="CC86" s="27">
        <f t="shared" si="111"/>
        <v>0</v>
      </c>
      <c r="CD86" s="27">
        <f t="shared" si="112"/>
        <v>0</v>
      </c>
      <c r="CE86" s="27">
        <f t="shared" si="113"/>
        <v>0</v>
      </c>
      <c r="CF86" s="28">
        <f t="shared" si="114"/>
        <v>0</v>
      </c>
      <c r="CI86" s="26" t="str">
        <f t="shared" si="119"/>
        <v/>
      </c>
      <c r="CJ86" s="27">
        <f t="shared" si="47"/>
        <v>13.7</v>
      </c>
      <c r="CK86" s="27" t="str">
        <f t="shared" si="48"/>
        <v/>
      </c>
      <c r="CL86" s="27">
        <f t="shared" si="49"/>
        <v>18.899999999999999</v>
      </c>
      <c r="CM86" s="27" t="str">
        <f t="shared" si="50"/>
        <v/>
      </c>
      <c r="CN86" s="27" t="str">
        <f t="shared" si="51"/>
        <v/>
      </c>
      <c r="CO86" s="28" t="str">
        <f t="shared" si="52"/>
        <v/>
      </c>
    </row>
    <row r="87" spans="1:93" ht="15" customHeight="1" x14ac:dyDescent="0.25">
      <c r="A87" s="463" t="s">
        <v>61</v>
      </c>
      <c r="B87" s="488">
        <v>0</v>
      </c>
      <c r="C87" s="488">
        <v>0</v>
      </c>
      <c r="D87" s="488">
        <v>0</v>
      </c>
      <c r="E87" s="488">
        <v>0</v>
      </c>
      <c r="F87" s="488">
        <v>0</v>
      </c>
      <c r="G87" s="488">
        <v>0</v>
      </c>
      <c r="H87" s="488">
        <v>0</v>
      </c>
      <c r="I87" s="488" t="s">
        <v>20</v>
      </c>
      <c r="J87" s="479" t="s">
        <v>61</v>
      </c>
      <c r="K87" s="498">
        <v>0</v>
      </c>
      <c r="L87" s="488">
        <v>0</v>
      </c>
      <c r="M87" s="488">
        <v>0</v>
      </c>
      <c r="N87" s="488">
        <v>0</v>
      </c>
      <c r="O87" s="488">
        <v>0</v>
      </c>
      <c r="P87" s="488">
        <v>0</v>
      </c>
      <c r="Q87" s="488">
        <v>0</v>
      </c>
      <c r="R87" s="488">
        <v>0</v>
      </c>
      <c r="S87" s="488">
        <v>0</v>
      </c>
      <c r="T87" s="488">
        <v>0</v>
      </c>
      <c r="U87" s="488">
        <v>0</v>
      </c>
      <c r="V87" s="488">
        <v>0</v>
      </c>
      <c r="W87" s="488">
        <v>0</v>
      </c>
      <c r="X87" s="488">
        <v>0</v>
      </c>
      <c r="Y87" s="499" t="s">
        <v>418</v>
      </c>
      <c r="Z87" s="499" t="s">
        <v>418</v>
      </c>
      <c r="AA87" s="488">
        <v>0</v>
      </c>
      <c r="AB87" s="499">
        <v>0</v>
      </c>
      <c r="AC87" s="488">
        <v>0</v>
      </c>
      <c r="AD87" s="499">
        <v>0</v>
      </c>
      <c r="AE87" s="488">
        <v>0</v>
      </c>
      <c r="AF87" s="500">
        <v>0</v>
      </c>
      <c r="AL87" s="292">
        <f t="shared" si="84"/>
        <v>0</v>
      </c>
      <c r="AN87" s="18">
        <f t="shared" si="115"/>
        <v>0.79166666666666596</v>
      </c>
      <c r="AO87" s="32">
        <f>SUM(C91,C198,C305,C412,C519,C626,C733)/config!$AC$13</f>
        <v>0</v>
      </c>
      <c r="AP87" s="33">
        <f>SUM(D91:E91,D198:E198,D305:E305,D412:E412,D519:E519,D626:E626,D733:E733)/config!$AC$13</f>
        <v>0.2857142857142857</v>
      </c>
      <c r="AQ87" s="33">
        <f>SUM(F91,F198,F305,F412,F519,F626,F733)/config!$AC$13</f>
        <v>0</v>
      </c>
      <c r="AR87" s="33">
        <f>SUM(G91,G198,G305,G412,G519,G626,G733)/config!$AC$13</f>
        <v>0</v>
      </c>
      <c r="AS87" s="34">
        <f>SUM(H91:H91,H198:H198,H305:H305,H412:H412,H519:H519,H626:H626,H733:H733)/config!$AC$13</f>
        <v>0</v>
      </c>
      <c r="AU87" s="18">
        <f t="shared" si="116"/>
        <v>0.79166666666666596</v>
      </c>
      <c r="AV87" s="35">
        <f t="shared" si="85"/>
        <v>0</v>
      </c>
      <c r="AW87" s="36">
        <f t="shared" si="86"/>
        <v>0</v>
      </c>
      <c r="AX87" s="36">
        <f t="shared" si="87"/>
        <v>0</v>
      </c>
      <c r="AY87" s="36">
        <f t="shared" si="88"/>
        <v>0</v>
      </c>
      <c r="AZ87" s="36">
        <f t="shared" si="89"/>
        <v>1</v>
      </c>
      <c r="BA87" s="36">
        <f t="shared" si="90"/>
        <v>1</v>
      </c>
      <c r="BB87" s="37">
        <f t="shared" si="91"/>
        <v>0</v>
      </c>
      <c r="BC87" s="8"/>
      <c r="BD87" s="18">
        <f t="shared" si="92"/>
        <v>0.79166666666666596</v>
      </c>
      <c r="BE87" s="32" t="str">
        <f t="shared" si="93"/>
        <v>-</v>
      </c>
      <c r="BF87" s="33" t="str">
        <f t="shared" si="94"/>
        <v>-</v>
      </c>
      <c r="BG87" s="33" t="str">
        <f t="shared" si="95"/>
        <v>-</v>
      </c>
      <c r="BH87" s="33" t="str">
        <f t="shared" si="96"/>
        <v>-</v>
      </c>
      <c r="BI87" s="33">
        <f t="shared" si="97"/>
        <v>14.2</v>
      </c>
      <c r="BJ87" s="33">
        <f t="shared" si="98"/>
        <v>16.100000000000001</v>
      </c>
      <c r="BK87" s="34" t="str">
        <f t="shared" si="99"/>
        <v>-</v>
      </c>
      <c r="BL87" s="8"/>
      <c r="BM87" s="18">
        <f t="shared" si="100"/>
        <v>0.79166666666666596</v>
      </c>
      <c r="BN87" s="32" t="str">
        <f t="shared" si="101"/>
        <v>-</v>
      </c>
      <c r="BO87" s="33" t="str">
        <f t="shared" si="102"/>
        <v>-</v>
      </c>
      <c r="BP87" s="33" t="str">
        <f t="shared" si="103"/>
        <v>-</v>
      </c>
      <c r="BQ87" s="33" t="str">
        <f t="shared" si="104"/>
        <v>-</v>
      </c>
      <c r="BR87" s="33" t="str">
        <f t="shared" si="105"/>
        <v>-</v>
      </c>
      <c r="BS87" s="33" t="str">
        <f t="shared" si="106"/>
        <v>-</v>
      </c>
      <c r="BT87" s="34" t="str">
        <f t="shared" si="107"/>
        <v>-</v>
      </c>
      <c r="BV87" s="25">
        <f t="shared" si="117"/>
        <v>15.15</v>
      </c>
      <c r="BW87" s="304" t="e">
        <f t="shared" si="118"/>
        <v>#N/A</v>
      </c>
      <c r="BX87" s="306">
        <f t="shared" si="120"/>
        <v>60</v>
      </c>
      <c r="BZ87" s="32">
        <f t="shared" si="108"/>
        <v>0</v>
      </c>
      <c r="CA87" s="33">
        <f t="shared" si="109"/>
        <v>0</v>
      </c>
      <c r="CB87" s="33">
        <f t="shared" si="110"/>
        <v>0</v>
      </c>
      <c r="CC87" s="33">
        <f t="shared" si="111"/>
        <v>0</v>
      </c>
      <c r="CD87" s="33">
        <f t="shared" si="112"/>
        <v>0</v>
      </c>
      <c r="CE87" s="33">
        <f t="shared" si="113"/>
        <v>0</v>
      </c>
      <c r="CF87" s="34">
        <f t="shared" si="114"/>
        <v>0</v>
      </c>
      <c r="CI87" s="32" t="str">
        <f t="shared" si="119"/>
        <v/>
      </c>
      <c r="CJ87" s="33" t="str">
        <f t="shared" si="47"/>
        <v/>
      </c>
      <c r="CK87" s="33" t="str">
        <f t="shared" si="48"/>
        <v/>
      </c>
      <c r="CL87" s="33" t="str">
        <f t="shared" si="49"/>
        <v/>
      </c>
      <c r="CM87" s="33">
        <f t="shared" si="50"/>
        <v>14.2</v>
      </c>
      <c r="CN87" s="33">
        <f t="shared" si="51"/>
        <v>16.100000000000001</v>
      </c>
      <c r="CO87" s="34" t="str">
        <f t="shared" si="52"/>
        <v/>
      </c>
    </row>
    <row r="88" spans="1:93" ht="15" customHeight="1" x14ac:dyDescent="0.25">
      <c r="A88" s="463" t="s">
        <v>107</v>
      </c>
      <c r="B88" s="482">
        <v>0</v>
      </c>
      <c r="C88" s="482">
        <v>0</v>
      </c>
      <c r="D88" s="482">
        <v>0</v>
      </c>
      <c r="E88" s="482">
        <v>0</v>
      </c>
      <c r="F88" s="482">
        <v>0</v>
      </c>
      <c r="G88" s="482">
        <v>0</v>
      </c>
      <c r="H88" s="482">
        <v>0</v>
      </c>
      <c r="I88" s="482" t="s">
        <v>20</v>
      </c>
      <c r="J88" s="479" t="s">
        <v>107</v>
      </c>
      <c r="K88" s="489">
        <v>0</v>
      </c>
      <c r="L88" s="482">
        <v>0</v>
      </c>
      <c r="M88" s="482">
        <v>0</v>
      </c>
      <c r="N88" s="482">
        <v>0</v>
      </c>
      <c r="O88" s="482">
        <v>0</v>
      </c>
      <c r="P88" s="482">
        <v>0</v>
      </c>
      <c r="Q88" s="482">
        <v>0</v>
      </c>
      <c r="R88" s="482">
        <v>0</v>
      </c>
      <c r="S88" s="482">
        <v>0</v>
      </c>
      <c r="T88" s="482">
        <v>0</v>
      </c>
      <c r="U88" s="482">
        <v>0</v>
      </c>
      <c r="V88" s="482">
        <v>0</v>
      </c>
      <c r="W88" s="482">
        <v>0</v>
      </c>
      <c r="X88" s="482">
        <v>0</v>
      </c>
      <c r="Y88" s="490" t="s">
        <v>418</v>
      </c>
      <c r="Z88" s="490" t="s">
        <v>418</v>
      </c>
      <c r="AA88" s="482">
        <v>0</v>
      </c>
      <c r="AB88" s="490">
        <v>0</v>
      </c>
      <c r="AC88" s="482">
        <v>0</v>
      </c>
      <c r="AD88" s="490">
        <v>0</v>
      </c>
      <c r="AE88" s="482">
        <v>0</v>
      </c>
      <c r="AF88" s="491">
        <v>0</v>
      </c>
      <c r="AL88" s="292">
        <f t="shared" si="84"/>
        <v>1</v>
      </c>
      <c r="AN88" s="18">
        <f t="shared" si="115"/>
        <v>0.80208333333333259</v>
      </c>
      <c r="AO88" s="26">
        <f>SUM(C92,C199,C306,C413,C520,C627,C734)/config!$AC$13</f>
        <v>0</v>
      </c>
      <c r="AP88" s="27">
        <f>SUM(D92:E92,D199:E199,D306:E306,D413:E413,D520:E520,D627:E627,D734:E734)/config!$AC$13</f>
        <v>0.7142857142857143</v>
      </c>
      <c r="AQ88" s="27">
        <f>SUM(F92,F199,F306,F413,F520,F627,F734)/config!$AC$13</f>
        <v>0.14285714285714285</v>
      </c>
      <c r="AR88" s="27">
        <f>SUM(G92,G199,G306,G413,G520,G627,G734)/config!$AC$13</f>
        <v>0</v>
      </c>
      <c r="AS88" s="28">
        <f>SUM(H92:H92,H199:H199,H306:H306,H413:H413,H520:H520,H627:H627,H734:H734)/config!$AC$13</f>
        <v>0</v>
      </c>
      <c r="AU88" s="18">
        <f t="shared" si="116"/>
        <v>0.80208333333333259</v>
      </c>
      <c r="AV88" s="29">
        <f t="shared" si="85"/>
        <v>2</v>
      </c>
      <c r="AW88" s="30">
        <f t="shared" si="86"/>
        <v>1</v>
      </c>
      <c r="AX88" s="30">
        <f t="shared" si="87"/>
        <v>1</v>
      </c>
      <c r="AY88" s="30">
        <f t="shared" si="88"/>
        <v>1</v>
      </c>
      <c r="AZ88" s="30">
        <f t="shared" si="89"/>
        <v>1</v>
      </c>
      <c r="BA88" s="30">
        <f t="shared" si="90"/>
        <v>0</v>
      </c>
      <c r="BB88" s="31">
        <f t="shared" si="91"/>
        <v>0</v>
      </c>
      <c r="BC88" s="8"/>
      <c r="BD88" s="18">
        <f t="shared" si="92"/>
        <v>0.80208333333333259</v>
      </c>
      <c r="BE88" s="26">
        <f t="shared" si="93"/>
        <v>10.3</v>
      </c>
      <c r="BF88" s="27">
        <f t="shared" si="94"/>
        <v>16.8</v>
      </c>
      <c r="BG88" s="27">
        <f t="shared" si="95"/>
        <v>15.5</v>
      </c>
      <c r="BH88" s="27">
        <f t="shared" si="96"/>
        <v>15.8</v>
      </c>
      <c r="BI88" s="27">
        <f t="shared" si="97"/>
        <v>22</v>
      </c>
      <c r="BJ88" s="27" t="str">
        <f t="shared" si="98"/>
        <v>-</v>
      </c>
      <c r="BK88" s="28" t="str">
        <f t="shared" si="99"/>
        <v>-</v>
      </c>
      <c r="BL88" s="8"/>
      <c r="BM88" s="18">
        <f t="shared" si="100"/>
        <v>0.80208333333333259</v>
      </c>
      <c r="BN88" s="26" t="str">
        <f t="shared" si="101"/>
        <v>-</v>
      </c>
      <c r="BO88" s="27" t="str">
        <f t="shared" si="102"/>
        <v>-</v>
      </c>
      <c r="BP88" s="27" t="str">
        <f t="shared" si="103"/>
        <v>-</v>
      </c>
      <c r="BQ88" s="27" t="str">
        <f t="shared" si="104"/>
        <v>-</v>
      </c>
      <c r="BR88" s="27" t="str">
        <f t="shared" si="105"/>
        <v>-</v>
      </c>
      <c r="BS88" s="27" t="str">
        <f t="shared" si="106"/>
        <v>-</v>
      </c>
      <c r="BT88" s="28" t="str">
        <f t="shared" si="107"/>
        <v>-</v>
      </c>
      <c r="BV88" s="25">
        <f t="shared" si="117"/>
        <v>16.080000000000002</v>
      </c>
      <c r="BW88" s="304" t="e">
        <f t="shared" si="118"/>
        <v>#N/A</v>
      </c>
      <c r="BX88" s="306">
        <f t="shared" si="120"/>
        <v>60</v>
      </c>
      <c r="BZ88" s="26">
        <f t="shared" si="108"/>
        <v>0</v>
      </c>
      <c r="CA88" s="27">
        <f t="shared" si="109"/>
        <v>0</v>
      </c>
      <c r="CB88" s="27">
        <f t="shared" si="110"/>
        <v>0</v>
      </c>
      <c r="CC88" s="27">
        <f t="shared" si="111"/>
        <v>0</v>
      </c>
      <c r="CD88" s="27">
        <f t="shared" si="112"/>
        <v>0</v>
      </c>
      <c r="CE88" s="27">
        <f t="shared" si="113"/>
        <v>0</v>
      </c>
      <c r="CF88" s="28">
        <f t="shared" si="114"/>
        <v>0</v>
      </c>
      <c r="CI88" s="26">
        <f t="shared" si="119"/>
        <v>20.6</v>
      </c>
      <c r="CJ88" s="27">
        <f t="shared" si="47"/>
        <v>16.8</v>
      </c>
      <c r="CK88" s="27">
        <f t="shared" si="48"/>
        <v>15.5</v>
      </c>
      <c r="CL88" s="27">
        <f t="shared" si="49"/>
        <v>15.8</v>
      </c>
      <c r="CM88" s="27">
        <f t="shared" si="50"/>
        <v>22</v>
      </c>
      <c r="CN88" s="27" t="str">
        <f t="shared" si="51"/>
        <v/>
      </c>
      <c r="CO88" s="28" t="str">
        <f t="shared" si="52"/>
        <v/>
      </c>
    </row>
    <row r="89" spans="1:93" ht="15" customHeight="1" x14ac:dyDescent="0.25">
      <c r="A89" s="463" t="s">
        <v>108</v>
      </c>
      <c r="B89" s="482">
        <v>0</v>
      </c>
      <c r="C89" s="482">
        <v>0</v>
      </c>
      <c r="D89" s="482">
        <v>0</v>
      </c>
      <c r="E89" s="482">
        <v>0</v>
      </c>
      <c r="F89" s="482">
        <v>0</v>
      </c>
      <c r="G89" s="482">
        <v>0</v>
      </c>
      <c r="H89" s="482">
        <v>0</v>
      </c>
      <c r="I89" s="482" t="s">
        <v>20</v>
      </c>
      <c r="J89" s="479" t="s">
        <v>108</v>
      </c>
      <c r="K89" s="489">
        <v>0</v>
      </c>
      <c r="L89" s="482">
        <v>0</v>
      </c>
      <c r="M89" s="482">
        <v>0</v>
      </c>
      <c r="N89" s="482">
        <v>0</v>
      </c>
      <c r="O89" s="482">
        <v>0</v>
      </c>
      <c r="P89" s="482">
        <v>0</v>
      </c>
      <c r="Q89" s="482">
        <v>0</v>
      </c>
      <c r="R89" s="482">
        <v>0</v>
      </c>
      <c r="S89" s="482">
        <v>0</v>
      </c>
      <c r="T89" s="482">
        <v>0</v>
      </c>
      <c r="U89" s="482">
        <v>0</v>
      </c>
      <c r="V89" s="482">
        <v>0</v>
      </c>
      <c r="W89" s="482">
        <v>0</v>
      </c>
      <c r="X89" s="482">
        <v>0</v>
      </c>
      <c r="Y89" s="490" t="s">
        <v>418</v>
      </c>
      <c r="Z89" s="490" t="s">
        <v>418</v>
      </c>
      <c r="AA89" s="482">
        <v>0</v>
      </c>
      <c r="AB89" s="490">
        <v>0</v>
      </c>
      <c r="AC89" s="482">
        <v>0</v>
      </c>
      <c r="AD89" s="490">
        <v>0</v>
      </c>
      <c r="AE89" s="482">
        <v>0</v>
      </c>
      <c r="AF89" s="491">
        <v>0</v>
      </c>
      <c r="AL89" s="292">
        <f t="shared" si="84"/>
        <v>0</v>
      </c>
      <c r="AN89" s="18">
        <f t="shared" si="115"/>
        <v>0.81249999999999922</v>
      </c>
      <c r="AO89" s="26">
        <f>SUM(C93,C200,C307,C414,C521,C628,C735)/config!$AC$13</f>
        <v>0</v>
      </c>
      <c r="AP89" s="27">
        <f>SUM(D93:E93,D200:E200,D307:E307,D414:E414,D521:E521,D628:E628,D735:E735)/config!$AC$13</f>
        <v>0.2857142857142857</v>
      </c>
      <c r="AQ89" s="27">
        <f>SUM(F93,F200,F307,F414,F521,F628,F735)/config!$AC$13</f>
        <v>0</v>
      </c>
      <c r="AR89" s="27">
        <f>SUM(G93,G200,G307,G414,G521,G628,G735)/config!$AC$13</f>
        <v>0</v>
      </c>
      <c r="AS89" s="28">
        <f>SUM(H93:H93,H200:H200,H307:H307,H414:H414,H521:H521,H628:H628,H735:H735)/config!$AC$13</f>
        <v>0</v>
      </c>
      <c r="AU89" s="18">
        <f t="shared" si="116"/>
        <v>0.81249999999999922</v>
      </c>
      <c r="AV89" s="29">
        <f t="shared" si="85"/>
        <v>0</v>
      </c>
      <c r="AW89" s="30">
        <f t="shared" si="86"/>
        <v>0</v>
      </c>
      <c r="AX89" s="30">
        <f t="shared" si="87"/>
        <v>0</v>
      </c>
      <c r="AY89" s="30">
        <f t="shared" si="88"/>
        <v>1</v>
      </c>
      <c r="AZ89" s="30">
        <f t="shared" si="89"/>
        <v>0</v>
      </c>
      <c r="BA89" s="30">
        <f t="shared" si="90"/>
        <v>0</v>
      </c>
      <c r="BB89" s="31">
        <f t="shared" si="91"/>
        <v>1</v>
      </c>
      <c r="BC89" s="8"/>
      <c r="BD89" s="18">
        <f t="shared" si="92"/>
        <v>0.81249999999999922</v>
      </c>
      <c r="BE89" s="26" t="str">
        <f t="shared" si="93"/>
        <v>-</v>
      </c>
      <c r="BF89" s="27" t="str">
        <f t="shared" si="94"/>
        <v>-</v>
      </c>
      <c r="BG89" s="27" t="str">
        <f t="shared" si="95"/>
        <v>-</v>
      </c>
      <c r="BH89" s="27">
        <f t="shared" si="96"/>
        <v>19.8</v>
      </c>
      <c r="BI89" s="27" t="str">
        <f t="shared" si="97"/>
        <v>-</v>
      </c>
      <c r="BJ89" s="27" t="str">
        <f t="shared" si="98"/>
        <v>-</v>
      </c>
      <c r="BK89" s="28">
        <f t="shared" si="99"/>
        <v>19.5</v>
      </c>
      <c r="BL89" s="8"/>
      <c r="BM89" s="18">
        <f t="shared" si="100"/>
        <v>0.81249999999999922</v>
      </c>
      <c r="BN89" s="26" t="str">
        <f t="shared" si="101"/>
        <v>-</v>
      </c>
      <c r="BO89" s="27" t="str">
        <f t="shared" si="102"/>
        <v>-</v>
      </c>
      <c r="BP89" s="27" t="str">
        <f t="shared" si="103"/>
        <v>-</v>
      </c>
      <c r="BQ89" s="27" t="str">
        <f t="shared" si="104"/>
        <v>-</v>
      </c>
      <c r="BR89" s="27" t="str">
        <f t="shared" si="105"/>
        <v>-</v>
      </c>
      <c r="BS89" s="27" t="str">
        <f t="shared" si="106"/>
        <v>-</v>
      </c>
      <c r="BT89" s="28" t="str">
        <f t="shared" si="107"/>
        <v>-</v>
      </c>
      <c r="BV89" s="25">
        <f t="shared" si="117"/>
        <v>19.649999999999999</v>
      </c>
      <c r="BW89" s="304" t="e">
        <f t="shared" si="118"/>
        <v>#N/A</v>
      </c>
      <c r="BX89" s="306">
        <f t="shared" si="120"/>
        <v>60</v>
      </c>
      <c r="BZ89" s="26">
        <f t="shared" si="108"/>
        <v>0</v>
      </c>
      <c r="CA89" s="27">
        <f t="shared" si="109"/>
        <v>0</v>
      </c>
      <c r="CB89" s="27">
        <f t="shared" si="110"/>
        <v>0</v>
      </c>
      <c r="CC89" s="27">
        <f t="shared" si="111"/>
        <v>0</v>
      </c>
      <c r="CD89" s="27">
        <f t="shared" si="112"/>
        <v>0</v>
      </c>
      <c r="CE89" s="27">
        <f t="shared" si="113"/>
        <v>0</v>
      </c>
      <c r="CF89" s="28">
        <f t="shared" si="114"/>
        <v>0</v>
      </c>
      <c r="CI89" s="26" t="str">
        <f t="shared" si="119"/>
        <v/>
      </c>
      <c r="CJ89" s="27" t="str">
        <f t="shared" si="47"/>
        <v/>
      </c>
      <c r="CK89" s="27" t="str">
        <f t="shared" si="48"/>
        <v/>
      </c>
      <c r="CL89" s="27">
        <f t="shared" si="49"/>
        <v>19.8</v>
      </c>
      <c r="CM89" s="27" t="str">
        <f t="shared" si="50"/>
        <v/>
      </c>
      <c r="CN89" s="27" t="str">
        <f t="shared" si="51"/>
        <v/>
      </c>
      <c r="CO89" s="28">
        <f t="shared" si="52"/>
        <v>19.5</v>
      </c>
    </row>
    <row r="90" spans="1:93" ht="15" customHeight="1" thickBot="1" x14ac:dyDescent="0.3">
      <c r="A90" s="463" t="s">
        <v>109</v>
      </c>
      <c r="B90" s="492">
        <v>0</v>
      </c>
      <c r="C90" s="493">
        <v>0</v>
      </c>
      <c r="D90" s="493">
        <v>0</v>
      </c>
      <c r="E90" s="493">
        <v>0</v>
      </c>
      <c r="F90" s="493">
        <v>0</v>
      </c>
      <c r="G90" s="493">
        <v>0</v>
      </c>
      <c r="H90" s="493">
        <v>0</v>
      </c>
      <c r="I90" s="494" t="s">
        <v>20</v>
      </c>
      <c r="J90" s="479" t="s">
        <v>109</v>
      </c>
      <c r="K90" s="495">
        <v>0</v>
      </c>
      <c r="L90" s="493">
        <v>0</v>
      </c>
      <c r="M90" s="493">
        <v>0</v>
      </c>
      <c r="N90" s="493">
        <v>0</v>
      </c>
      <c r="O90" s="493">
        <v>0</v>
      </c>
      <c r="P90" s="493">
        <v>0</v>
      </c>
      <c r="Q90" s="493">
        <v>0</v>
      </c>
      <c r="R90" s="493">
        <v>0</v>
      </c>
      <c r="S90" s="493">
        <v>0</v>
      </c>
      <c r="T90" s="493">
        <v>0</v>
      </c>
      <c r="U90" s="493">
        <v>0</v>
      </c>
      <c r="V90" s="493">
        <v>0</v>
      </c>
      <c r="W90" s="493">
        <v>0</v>
      </c>
      <c r="X90" s="493">
        <v>0</v>
      </c>
      <c r="Y90" s="496" t="s">
        <v>418</v>
      </c>
      <c r="Z90" s="496" t="s">
        <v>418</v>
      </c>
      <c r="AA90" s="493">
        <v>0</v>
      </c>
      <c r="AB90" s="496">
        <v>0</v>
      </c>
      <c r="AC90" s="493">
        <v>0</v>
      </c>
      <c r="AD90" s="496">
        <v>0</v>
      </c>
      <c r="AE90" s="493">
        <v>0</v>
      </c>
      <c r="AF90" s="497">
        <v>0</v>
      </c>
      <c r="AL90" s="292">
        <f t="shared" si="84"/>
        <v>0</v>
      </c>
      <c r="AN90" s="18">
        <f t="shared" si="115"/>
        <v>0.82291666666666585</v>
      </c>
      <c r="AO90" s="26">
        <f>SUM(C94,C201,C308,C415,C522,C629,C736)/config!$AC$13</f>
        <v>0.14285714285714285</v>
      </c>
      <c r="AP90" s="27">
        <f>SUM(D94:E94,D201:E201,D308:E308,D415:E415,D522:E522,D629:E629,D736:E736)/config!$AC$13</f>
        <v>0.2857142857142857</v>
      </c>
      <c r="AQ90" s="27">
        <f>SUM(F94,F201,F308,F415,F522,F629,F736)/config!$AC$13</f>
        <v>0</v>
      </c>
      <c r="AR90" s="27">
        <f>SUM(G94,G201,G308,G415,G522,G629,G736)/config!$AC$13</f>
        <v>0</v>
      </c>
      <c r="AS90" s="28">
        <f>SUM(H94:H94,H201:H201,H308:H308,H415:H415,H522:H522,H629:H629,H736:H736)/config!$AC$13</f>
        <v>0</v>
      </c>
      <c r="AU90" s="18">
        <f t="shared" si="116"/>
        <v>0.82291666666666585</v>
      </c>
      <c r="AV90" s="29">
        <f t="shared" si="85"/>
        <v>0</v>
      </c>
      <c r="AW90" s="30">
        <f t="shared" si="86"/>
        <v>0</v>
      </c>
      <c r="AX90" s="30">
        <f t="shared" si="87"/>
        <v>0</v>
      </c>
      <c r="AY90" s="30">
        <f t="shared" si="88"/>
        <v>1</v>
      </c>
      <c r="AZ90" s="30">
        <f t="shared" si="89"/>
        <v>0</v>
      </c>
      <c r="BA90" s="30">
        <f t="shared" si="90"/>
        <v>1</v>
      </c>
      <c r="BB90" s="31">
        <f t="shared" si="91"/>
        <v>1</v>
      </c>
      <c r="BC90" s="8"/>
      <c r="BD90" s="18">
        <f t="shared" si="92"/>
        <v>0.82291666666666585</v>
      </c>
      <c r="BE90" s="26" t="str">
        <f t="shared" si="93"/>
        <v>-</v>
      </c>
      <c r="BF90" s="27" t="str">
        <f t="shared" si="94"/>
        <v>-</v>
      </c>
      <c r="BG90" s="27" t="str">
        <f t="shared" si="95"/>
        <v>-</v>
      </c>
      <c r="BH90" s="27">
        <f t="shared" si="96"/>
        <v>10.1</v>
      </c>
      <c r="BI90" s="27" t="str">
        <f t="shared" si="97"/>
        <v>-</v>
      </c>
      <c r="BJ90" s="27">
        <f t="shared" si="98"/>
        <v>13.1</v>
      </c>
      <c r="BK90" s="28">
        <f t="shared" si="99"/>
        <v>19</v>
      </c>
      <c r="BL90" s="8"/>
      <c r="BM90" s="18">
        <f t="shared" si="100"/>
        <v>0.82291666666666585</v>
      </c>
      <c r="BN90" s="26" t="str">
        <f t="shared" si="101"/>
        <v>-</v>
      </c>
      <c r="BO90" s="27" t="str">
        <f t="shared" si="102"/>
        <v>-</v>
      </c>
      <c r="BP90" s="27" t="str">
        <f t="shared" si="103"/>
        <v>-</v>
      </c>
      <c r="BQ90" s="27" t="str">
        <f t="shared" si="104"/>
        <v>-</v>
      </c>
      <c r="BR90" s="27" t="str">
        <f t="shared" si="105"/>
        <v>-</v>
      </c>
      <c r="BS90" s="27" t="str">
        <f t="shared" si="106"/>
        <v>-</v>
      </c>
      <c r="BT90" s="28" t="str">
        <f t="shared" si="107"/>
        <v>-</v>
      </c>
      <c r="BV90" s="25">
        <f t="shared" si="117"/>
        <v>14.066666666666668</v>
      </c>
      <c r="BW90" s="304" t="e">
        <f t="shared" si="118"/>
        <v>#N/A</v>
      </c>
      <c r="BX90" s="306">
        <f t="shared" si="120"/>
        <v>60</v>
      </c>
      <c r="BZ90" s="26">
        <f t="shared" si="108"/>
        <v>0</v>
      </c>
      <c r="CA90" s="27">
        <f t="shared" si="109"/>
        <v>0</v>
      </c>
      <c r="CB90" s="27">
        <f t="shared" si="110"/>
        <v>0</v>
      </c>
      <c r="CC90" s="27">
        <f t="shared" si="111"/>
        <v>0</v>
      </c>
      <c r="CD90" s="27">
        <f t="shared" si="112"/>
        <v>0</v>
      </c>
      <c r="CE90" s="27">
        <f t="shared" si="113"/>
        <v>0</v>
      </c>
      <c r="CF90" s="28">
        <f t="shared" si="114"/>
        <v>0</v>
      </c>
      <c r="CI90" s="26" t="str">
        <f t="shared" si="119"/>
        <v/>
      </c>
      <c r="CJ90" s="27" t="str">
        <f t="shared" si="47"/>
        <v/>
      </c>
      <c r="CK90" s="27" t="str">
        <f t="shared" si="48"/>
        <v/>
      </c>
      <c r="CL90" s="27">
        <f t="shared" si="49"/>
        <v>10.1</v>
      </c>
      <c r="CM90" s="27" t="str">
        <f t="shared" si="50"/>
        <v/>
      </c>
      <c r="CN90" s="27">
        <f t="shared" si="51"/>
        <v>13.1</v>
      </c>
      <c r="CO90" s="28">
        <f t="shared" si="52"/>
        <v>19</v>
      </c>
    </row>
    <row r="91" spans="1:93" ht="15" customHeight="1" x14ac:dyDescent="0.25">
      <c r="A91" s="463" t="s">
        <v>63</v>
      </c>
      <c r="B91" s="482">
        <v>0</v>
      </c>
      <c r="C91" s="482">
        <v>0</v>
      </c>
      <c r="D91" s="482">
        <v>0</v>
      </c>
      <c r="E91" s="482">
        <v>0</v>
      </c>
      <c r="F91" s="482">
        <v>0</v>
      </c>
      <c r="G91" s="482">
        <v>0</v>
      </c>
      <c r="H91" s="482">
        <v>0</v>
      </c>
      <c r="I91" s="482" t="s">
        <v>20</v>
      </c>
      <c r="J91" s="479" t="s">
        <v>63</v>
      </c>
      <c r="K91" s="489">
        <v>0</v>
      </c>
      <c r="L91" s="482">
        <v>0</v>
      </c>
      <c r="M91" s="482">
        <v>0</v>
      </c>
      <c r="N91" s="482">
        <v>0</v>
      </c>
      <c r="O91" s="482">
        <v>0</v>
      </c>
      <c r="P91" s="482">
        <v>0</v>
      </c>
      <c r="Q91" s="482">
        <v>0</v>
      </c>
      <c r="R91" s="482">
        <v>0</v>
      </c>
      <c r="S91" s="482">
        <v>0</v>
      </c>
      <c r="T91" s="482">
        <v>0</v>
      </c>
      <c r="U91" s="482">
        <v>0</v>
      </c>
      <c r="V91" s="482">
        <v>0</v>
      </c>
      <c r="W91" s="482">
        <v>0</v>
      </c>
      <c r="X91" s="482">
        <v>0</v>
      </c>
      <c r="Y91" s="490" t="s">
        <v>418</v>
      </c>
      <c r="Z91" s="490" t="s">
        <v>418</v>
      </c>
      <c r="AA91" s="482">
        <v>0</v>
      </c>
      <c r="AB91" s="490">
        <v>0</v>
      </c>
      <c r="AC91" s="482">
        <v>0</v>
      </c>
      <c r="AD91" s="490">
        <v>0</v>
      </c>
      <c r="AE91" s="482">
        <v>0</v>
      </c>
      <c r="AF91" s="491">
        <v>0</v>
      </c>
      <c r="AL91" s="292">
        <f t="shared" si="84"/>
        <v>0</v>
      </c>
      <c r="AN91" s="18">
        <f t="shared" si="115"/>
        <v>0.83333333333333248</v>
      </c>
      <c r="AO91" s="26">
        <f>SUM(C95,C202,C309,C416,C523,C630,C737)/config!$AC$13</f>
        <v>0</v>
      </c>
      <c r="AP91" s="27">
        <f>SUM(D95:E95,D202:E202,D309:E309,D416:E416,D523:E523,D630:E630,D737:E737)/config!$AC$13</f>
        <v>0.14285714285714285</v>
      </c>
      <c r="AQ91" s="27">
        <f>SUM(F95,F202,F309,F416,F523,F630,F737)/config!$AC$13</f>
        <v>0</v>
      </c>
      <c r="AR91" s="27">
        <f>SUM(G95,G202,G309,G416,G523,G630,G737)/config!$AC$13</f>
        <v>0</v>
      </c>
      <c r="AS91" s="28">
        <f>SUM(H95:H95,H202:H202,H309:H309,H416:H416,H523:H523,H630:H630,H737:H737)/config!$AC$13</f>
        <v>0</v>
      </c>
      <c r="AU91" s="18">
        <f t="shared" si="116"/>
        <v>0.83333333333333248</v>
      </c>
      <c r="AV91" s="29">
        <f t="shared" si="85"/>
        <v>0</v>
      </c>
      <c r="AW91" s="30">
        <f t="shared" si="86"/>
        <v>0</v>
      </c>
      <c r="AX91" s="30">
        <f t="shared" si="87"/>
        <v>0</v>
      </c>
      <c r="AY91" s="30">
        <f t="shared" si="88"/>
        <v>0</v>
      </c>
      <c r="AZ91" s="30">
        <f t="shared" si="89"/>
        <v>1</v>
      </c>
      <c r="BA91" s="30">
        <f t="shared" si="90"/>
        <v>0</v>
      </c>
      <c r="BB91" s="31">
        <f t="shared" si="91"/>
        <v>0</v>
      </c>
      <c r="BC91" s="8"/>
      <c r="BD91" s="18">
        <f t="shared" si="92"/>
        <v>0.83333333333333248</v>
      </c>
      <c r="BE91" s="26" t="str">
        <f t="shared" si="93"/>
        <v>-</v>
      </c>
      <c r="BF91" s="27" t="str">
        <f t="shared" si="94"/>
        <v>-</v>
      </c>
      <c r="BG91" s="27" t="str">
        <f t="shared" si="95"/>
        <v>-</v>
      </c>
      <c r="BH91" s="27" t="str">
        <f t="shared" si="96"/>
        <v>-</v>
      </c>
      <c r="BI91" s="27">
        <f t="shared" si="97"/>
        <v>8.3000000000000007</v>
      </c>
      <c r="BJ91" s="27" t="str">
        <f t="shared" si="98"/>
        <v>-</v>
      </c>
      <c r="BK91" s="28" t="str">
        <f t="shared" si="99"/>
        <v>-</v>
      </c>
      <c r="BL91" s="8"/>
      <c r="BM91" s="18">
        <f t="shared" si="100"/>
        <v>0.83333333333333248</v>
      </c>
      <c r="BN91" s="26" t="str">
        <f t="shared" si="101"/>
        <v>-</v>
      </c>
      <c r="BO91" s="27" t="str">
        <f t="shared" si="102"/>
        <v>-</v>
      </c>
      <c r="BP91" s="27" t="str">
        <f t="shared" si="103"/>
        <v>-</v>
      </c>
      <c r="BQ91" s="27" t="str">
        <f t="shared" si="104"/>
        <v>-</v>
      </c>
      <c r="BR91" s="27" t="str">
        <f t="shared" si="105"/>
        <v>-</v>
      </c>
      <c r="BS91" s="27" t="str">
        <f t="shared" si="106"/>
        <v>-</v>
      </c>
      <c r="BT91" s="28" t="str">
        <f t="shared" si="107"/>
        <v>-</v>
      </c>
      <c r="BV91" s="25">
        <f t="shared" si="117"/>
        <v>8.3000000000000007</v>
      </c>
      <c r="BW91" s="304" t="e">
        <f t="shared" si="118"/>
        <v>#N/A</v>
      </c>
      <c r="BX91" s="306">
        <f t="shared" si="120"/>
        <v>60</v>
      </c>
      <c r="BZ91" s="26">
        <f t="shared" si="108"/>
        <v>0</v>
      </c>
      <c r="CA91" s="27">
        <f t="shared" si="109"/>
        <v>0</v>
      </c>
      <c r="CB91" s="27">
        <f t="shared" si="110"/>
        <v>0</v>
      </c>
      <c r="CC91" s="27">
        <f t="shared" si="111"/>
        <v>0</v>
      </c>
      <c r="CD91" s="27">
        <f t="shared" si="112"/>
        <v>0</v>
      </c>
      <c r="CE91" s="27">
        <f t="shared" si="113"/>
        <v>0</v>
      </c>
      <c r="CF91" s="28">
        <f t="shared" si="114"/>
        <v>0</v>
      </c>
      <c r="CI91" s="26" t="str">
        <f t="shared" si="119"/>
        <v/>
      </c>
      <c r="CJ91" s="27" t="str">
        <f t="shared" ref="CJ91:CJ106" si="121">IFERROR(AW91*BF91,"")</f>
        <v/>
      </c>
      <c r="CK91" s="27" t="str">
        <f t="shared" ref="CK91:CK106" si="122">IFERROR(AX91*BG91,"")</f>
        <v/>
      </c>
      <c r="CL91" s="27" t="str">
        <f t="shared" ref="CL91:CL106" si="123">IFERROR(AY91*BH91,"")</f>
        <v/>
      </c>
      <c r="CM91" s="27">
        <f t="shared" ref="CM91:CM106" si="124">IFERROR(AZ91*BI91,"")</f>
        <v>8.3000000000000007</v>
      </c>
      <c r="CN91" s="27" t="str">
        <f t="shared" ref="CN91:CN106" si="125">IFERROR(BA91*BJ91,"")</f>
        <v/>
      </c>
      <c r="CO91" s="28" t="str">
        <f t="shared" ref="CO91:CO106" si="126">IFERROR(BB91*BK91,"")</f>
        <v/>
      </c>
    </row>
    <row r="92" spans="1:93" ht="15" customHeight="1" x14ac:dyDescent="0.25">
      <c r="A92" s="463" t="s">
        <v>110</v>
      </c>
      <c r="B92" s="482">
        <v>2</v>
      </c>
      <c r="C92" s="482">
        <v>0</v>
      </c>
      <c r="D92" s="482">
        <v>2</v>
      </c>
      <c r="E92" s="482">
        <v>0</v>
      </c>
      <c r="F92" s="482">
        <v>0</v>
      </c>
      <c r="G92" s="482">
        <v>0</v>
      </c>
      <c r="H92" s="482">
        <v>0</v>
      </c>
      <c r="I92" s="482" t="s">
        <v>20</v>
      </c>
      <c r="J92" s="479" t="s">
        <v>110</v>
      </c>
      <c r="K92" s="489">
        <v>1</v>
      </c>
      <c r="L92" s="482">
        <v>1</v>
      </c>
      <c r="M92" s="482">
        <v>0</v>
      </c>
      <c r="N92" s="482">
        <v>0</v>
      </c>
      <c r="O92" s="482">
        <v>0</v>
      </c>
      <c r="P92" s="482">
        <v>0</v>
      </c>
      <c r="Q92" s="482">
        <v>0</v>
      </c>
      <c r="R92" s="482">
        <v>0</v>
      </c>
      <c r="S92" s="482">
        <v>0</v>
      </c>
      <c r="T92" s="482">
        <v>0</v>
      </c>
      <c r="U92" s="482">
        <v>0</v>
      </c>
      <c r="V92" s="482">
        <v>0</v>
      </c>
      <c r="W92" s="482">
        <v>0</v>
      </c>
      <c r="X92" s="482">
        <v>0</v>
      </c>
      <c r="Y92" s="490">
        <v>10.3</v>
      </c>
      <c r="Z92" s="490" t="s">
        <v>418</v>
      </c>
      <c r="AA92" s="482">
        <v>0</v>
      </c>
      <c r="AB92" s="490">
        <v>0</v>
      </c>
      <c r="AC92" s="482">
        <v>0</v>
      </c>
      <c r="AD92" s="490">
        <v>0</v>
      </c>
      <c r="AE92" s="482">
        <v>0</v>
      </c>
      <c r="AF92" s="491">
        <v>0</v>
      </c>
      <c r="AL92" s="292">
        <f t="shared" si="84"/>
        <v>0</v>
      </c>
      <c r="AN92" s="18">
        <f t="shared" si="115"/>
        <v>0.84374999999999911</v>
      </c>
      <c r="AO92" s="26">
        <f>SUM(C96,C203,C310,C417,C524,C631,C738)/config!$AC$13</f>
        <v>0</v>
      </c>
      <c r="AP92" s="27">
        <f>SUM(D96:E96,D203:E203,D310:E310,D417:E417,D524:E524,D631:E631,D738:E738)/config!$AC$13</f>
        <v>0</v>
      </c>
      <c r="AQ92" s="27">
        <f>SUM(F96,F203,F310,F417,F524,F631,F738)/config!$AC$13</f>
        <v>0</v>
      </c>
      <c r="AR92" s="27">
        <f>SUM(G96,G203,G310,G417,G524,G631,G738)/config!$AC$13</f>
        <v>0</v>
      </c>
      <c r="AS92" s="28">
        <f>SUM(H96:H96,H203:H203,H310:H310,H417:H417,H524:H524,H631:H631,H738:H738)/config!$AC$13</f>
        <v>0</v>
      </c>
      <c r="AU92" s="18">
        <f t="shared" si="116"/>
        <v>0.84374999999999911</v>
      </c>
      <c r="AV92" s="29">
        <f t="shared" si="85"/>
        <v>0</v>
      </c>
      <c r="AW92" s="30">
        <f t="shared" si="86"/>
        <v>0</v>
      </c>
      <c r="AX92" s="30">
        <f t="shared" si="87"/>
        <v>0</v>
      </c>
      <c r="AY92" s="30">
        <f t="shared" si="88"/>
        <v>0</v>
      </c>
      <c r="AZ92" s="30">
        <f t="shared" si="89"/>
        <v>0</v>
      </c>
      <c r="BA92" s="30">
        <f t="shared" si="90"/>
        <v>0</v>
      </c>
      <c r="BB92" s="31">
        <f t="shared" si="91"/>
        <v>0</v>
      </c>
      <c r="BC92" s="8"/>
      <c r="BD92" s="18">
        <f t="shared" si="92"/>
        <v>0.84374999999999911</v>
      </c>
      <c r="BE92" s="26" t="str">
        <f t="shared" si="93"/>
        <v>-</v>
      </c>
      <c r="BF92" s="27" t="str">
        <f t="shared" si="94"/>
        <v>-</v>
      </c>
      <c r="BG92" s="27" t="str">
        <f t="shared" si="95"/>
        <v>-</v>
      </c>
      <c r="BH92" s="27" t="str">
        <f t="shared" si="96"/>
        <v>-</v>
      </c>
      <c r="BI92" s="27" t="str">
        <f t="shared" si="97"/>
        <v>-</v>
      </c>
      <c r="BJ92" s="27" t="str">
        <f t="shared" si="98"/>
        <v>-</v>
      </c>
      <c r="BK92" s="28" t="str">
        <f t="shared" si="99"/>
        <v>-</v>
      </c>
      <c r="BL92" s="8"/>
      <c r="BM92" s="18">
        <f t="shared" si="100"/>
        <v>0.84374999999999911</v>
      </c>
      <c r="BN92" s="26" t="str">
        <f t="shared" si="101"/>
        <v>-</v>
      </c>
      <c r="BO92" s="27" t="str">
        <f t="shared" si="102"/>
        <v>-</v>
      </c>
      <c r="BP92" s="27" t="str">
        <f t="shared" si="103"/>
        <v>-</v>
      </c>
      <c r="BQ92" s="27" t="str">
        <f t="shared" si="104"/>
        <v>-</v>
      </c>
      <c r="BR92" s="27" t="str">
        <f t="shared" si="105"/>
        <v>-</v>
      </c>
      <c r="BS92" s="27" t="str">
        <f t="shared" si="106"/>
        <v>-</v>
      </c>
      <c r="BT92" s="28" t="str">
        <f t="shared" si="107"/>
        <v>-</v>
      </c>
      <c r="BV92" s="25" t="e">
        <f t="shared" si="117"/>
        <v>#N/A</v>
      </c>
      <c r="BW92" s="304" t="e">
        <f t="shared" si="118"/>
        <v>#N/A</v>
      </c>
      <c r="BX92" s="306">
        <f t="shared" si="120"/>
        <v>60</v>
      </c>
      <c r="BZ92" s="26">
        <f t="shared" si="108"/>
        <v>0</v>
      </c>
      <c r="CA92" s="27">
        <f t="shared" si="109"/>
        <v>0</v>
      </c>
      <c r="CB92" s="27">
        <f t="shared" si="110"/>
        <v>0</v>
      </c>
      <c r="CC92" s="27">
        <f t="shared" si="111"/>
        <v>0</v>
      </c>
      <c r="CD92" s="27">
        <f t="shared" si="112"/>
        <v>0</v>
      </c>
      <c r="CE92" s="27">
        <f t="shared" si="113"/>
        <v>0</v>
      </c>
      <c r="CF92" s="28">
        <f t="shared" si="114"/>
        <v>0</v>
      </c>
      <c r="CI92" s="26" t="str">
        <f t="shared" si="119"/>
        <v/>
      </c>
      <c r="CJ92" s="27" t="str">
        <f t="shared" si="121"/>
        <v/>
      </c>
      <c r="CK92" s="27" t="str">
        <f t="shared" si="122"/>
        <v/>
      </c>
      <c r="CL92" s="27" t="str">
        <f t="shared" si="123"/>
        <v/>
      </c>
      <c r="CM92" s="27" t="str">
        <f t="shared" si="124"/>
        <v/>
      </c>
      <c r="CN92" s="27" t="str">
        <f t="shared" si="125"/>
        <v/>
      </c>
      <c r="CO92" s="28" t="str">
        <f t="shared" si="126"/>
        <v/>
      </c>
    </row>
    <row r="93" spans="1:93" ht="15" customHeight="1" x14ac:dyDescent="0.25">
      <c r="A93" s="463" t="s">
        <v>111</v>
      </c>
      <c r="B93" s="482">
        <v>0</v>
      </c>
      <c r="C93" s="482">
        <v>0</v>
      </c>
      <c r="D93" s="482">
        <v>0</v>
      </c>
      <c r="E93" s="482">
        <v>0</v>
      </c>
      <c r="F93" s="482">
        <v>0</v>
      </c>
      <c r="G93" s="482">
        <v>0</v>
      </c>
      <c r="H93" s="482">
        <v>0</v>
      </c>
      <c r="I93" s="482" t="s">
        <v>20</v>
      </c>
      <c r="J93" s="479" t="s">
        <v>111</v>
      </c>
      <c r="K93" s="489">
        <v>0</v>
      </c>
      <c r="L93" s="482">
        <v>0</v>
      </c>
      <c r="M93" s="482">
        <v>0</v>
      </c>
      <c r="N93" s="482">
        <v>0</v>
      </c>
      <c r="O93" s="482">
        <v>0</v>
      </c>
      <c r="P93" s="482">
        <v>0</v>
      </c>
      <c r="Q93" s="482">
        <v>0</v>
      </c>
      <c r="R93" s="482">
        <v>0</v>
      </c>
      <c r="S93" s="482">
        <v>0</v>
      </c>
      <c r="T93" s="482">
        <v>0</v>
      </c>
      <c r="U93" s="482">
        <v>0</v>
      </c>
      <c r="V93" s="482">
        <v>0</v>
      </c>
      <c r="W93" s="482">
        <v>0</v>
      </c>
      <c r="X93" s="482">
        <v>0</v>
      </c>
      <c r="Y93" s="490" t="s">
        <v>418</v>
      </c>
      <c r="Z93" s="490" t="s">
        <v>418</v>
      </c>
      <c r="AA93" s="482">
        <v>0</v>
      </c>
      <c r="AB93" s="490">
        <v>0</v>
      </c>
      <c r="AC93" s="482">
        <v>0</v>
      </c>
      <c r="AD93" s="490">
        <v>0</v>
      </c>
      <c r="AE93" s="482">
        <v>0</v>
      </c>
      <c r="AF93" s="491">
        <v>0</v>
      </c>
      <c r="AL93" s="292">
        <f t="shared" si="84"/>
        <v>0</v>
      </c>
      <c r="AN93" s="18">
        <f t="shared" si="115"/>
        <v>0.85416666666666574</v>
      </c>
      <c r="AO93" s="26">
        <f>SUM(C97,C204,C311,C418,C525,C632,C739)/config!$AC$13</f>
        <v>0</v>
      </c>
      <c r="AP93" s="27">
        <f>SUM(D97:E97,D204:E204,D311:E311,D418:E418,D525:E525,D632:E632,D739:E739)/config!$AC$13</f>
        <v>0</v>
      </c>
      <c r="AQ93" s="27">
        <f>SUM(F97,F204,F311,F418,F525,F632,F739)/config!$AC$13</f>
        <v>0</v>
      </c>
      <c r="AR93" s="27">
        <f>SUM(G97,G204,G311,G418,G525,G632,G739)/config!$AC$13</f>
        <v>0</v>
      </c>
      <c r="AS93" s="28">
        <f>SUM(H97:H97,H204:H204,H311:H311,H418:H418,H525:H525,H632:H632,H739:H739)/config!$AC$13</f>
        <v>0</v>
      </c>
      <c r="AU93" s="18">
        <f t="shared" si="116"/>
        <v>0.85416666666666574</v>
      </c>
      <c r="AV93" s="29">
        <f t="shared" si="85"/>
        <v>0</v>
      </c>
      <c r="AW93" s="30">
        <f t="shared" si="86"/>
        <v>0</v>
      </c>
      <c r="AX93" s="30">
        <f t="shared" si="87"/>
        <v>0</v>
      </c>
      <c r="AY93" s="30">
        <f t="shared" si="88"/>
        <v>0</v>
      </c>
      <c r="AZ93" s="30">
        <f t="shared" si="89"/>
        <v>0</v>
      </c>
      <c r="BA93" s="30">
        <f t="shared" si="90"/>
        <v>0</v>
      </c>
      <c r="BB93" s="31">
        <f t="shared" si="91"/>
        <v>0</v>
      </c>
      <c r="BC93" s="8"/>
      <c r="BD93" s="18">
        <f t="shared" si="92"/>
        <v>0.85416666666666574</v>
      </c>
      <c r="BE93" s="26" t="str">
        <f t="shared" si="93"/>
        <v>-</v>
      </c>
      <c r="BF93" s="27" t="str">
        <f t="shared" si="94"/>
        <v>-</v>
      </c>
      <c r="BG93" s="27" t="str">
        <f t="shared" si="95"/>
        <v>-</v>
      </c>
      <c r="BH93" s="27" t="str">
        <f t="shared" si="96"/>
        <v>-</v>
      </c>
      <c r="BI93" s="27" t="str">
        <f t="shared" si="97"/>
        <v>-</v>
      </c>
      <c r="BJ93" s="27" t="str">
        <f t="shared" si="98"/>
        <v>-</v>
      </c>
      <c r="BK93" s="28" t="str">
        <f t="shared" si="99"/>
        <v>-</v>
      </c>
      <c r="BL93" s="8"/>
      <c r="BM93" s="18">
        <f t="shared" si="100"/>
        <v>0.85416666666666574</v>
      </c>
      <c r="BN93" s="26" t="str">
        <f t="shared" si="101"/>
        <v>-</v>
      </c>
      <c r="BO93" s="27" t="str">
        <f t="shared" si="102"/>
        <v>-</v>
      </c>
      <c r="BP93" s="27" t="str">
        <f t="shared" si="103"/>
        <v>-</v>
      </c>
      <c r="BQ93" s="27" t="str">
        <f t="shared" si="104"/>
        <v>-</v>
      </c>
      <c r="BR93" s="27" t="str">
        <f t="shared" si="105"/>
        <v>-</v>
      </c>
      <c r="BS93" s="27" t="str">
        <f t="shared" si="106"/>
        <v>-</v>
      </c>
      <c r="BT93" s="28" t="str">
        <f t="shared" si="107"/>
        <v>-</v>
      </c>
      <c r="BV93" s="25" t="e">
        <f t="shared" si="117"/>
        <v>#N/A</v>
      </c>
      <c r="BW93" s="304" t="e">
        <f t="shared" si="118"/>
        <v>#N/A</v>
      </c>
      <c r="BX93" s="306">
        <f t="shared" si="120"/>
        <v>60</v>
      </c>
      <c r="BZ93" s="26">
        <f t="shared" si="108"/>
        <v>0</v>
      </c>
      <c r="CA93" s="27">
        <f t="shared" si="109"/>
        <v>0</v>
      </c>
      <c r="CB93" s="27">
        <f t="shared" si="110"/>
        <v>0</v>
      </c>
      <c r="CC93" s="27">
        <f t="shared" si="111"/>
        <v>0</v>
      </c>
      <c r="CD93" s="27">
        <f t="shared" si="112"/>
        <v>0</v>
      </c>
      <c r="CE93" s="27">
        <f t="shared" si="113"/>
        <v>0</v>
      </c>
      <c r="CF93" s="28">
        <f t="shared" si="114"/>
        <v>0</v>
      </c>
      <c r="CI93" s="26" t="str">
        <f t="shared" si="119"/>
        <v/>
      </c>
      <c r="CJ93" s="27" t="str">
        <f t="shared" si="121"/>
        <v/>
      </c>
      <c r="CK93" s="27" t="str">
        <f t="shared" si="122"/>
        <v/>
      </c>
      <c r="CL93" s="27" t="str">
        <f t="shared" si="123"/>
        <v/>
      </c>
      <c r="CM93" s="27" t="str">
        <f t="shared" si="124"/>
        <v/>
      </c>
      <c r="CN93" s="27" t="str">
        <f t="shared" si="125"/>
        <v/>
      </c>
      <c r="CO93" s="28" t="str">
        <f t="shared" si="126"/>
        <v/>
      </c>
    </row>
    <row r="94" spans="1:93" ht="15" customHeight="1" x14ac:dyDescent="0.25">
      <c r="A94" s="463" t="s">
        <v>112</v>
      </c>
      <c r="B94" s="482">
        <v>0</v>
      </c>
      <c r="C94" s="482">
        <v>0</v>
      </c>
      <c r="D94" s="482">
        <v>0</v>
      </c>
      <c r="E94" s="482">
        <v>0</v>
      </c>
      <c r="F94" s="482">
        <v>0</v>
      </c>
      <c r="G94" s="482">
        <v>0</v>
      </c>
      <c r="H94" s="482">
        <v>0</v>
      </c>
      <c r="I94" s="482" t="s">
        <v>20</v>
      </c>
      <c r="J94" s="479" t="s">
        <v>112</v>
      </c>
      <c r="K94" s="489">
        <v>0</v>
      </c>
      <c r="L94" s="482">
        <v>0</v>
      </c>
      <c r="M94" s="482">
        <v>0</v>
      </c>
      <c r="N94" s="482">
        <v>0</v>
      </c>
      <c r="O94" s="482">
        <v>0</v>
      </c>
      <c r="P94" s="482">
        <v>0</v>
      </c>
      <c r="Q94" s="482">
        <v>0</v>
      </c>
      <c r="R94" s="482">
        <v>0</v>
      </c>
      <c r="S94" s="482">
        <v>0</v>
      </c>
      <c r="T94" s="482">
        <v>0</v>
      </c>
      <c r="U94" s="482">
        <v>0</v>
      </c>
      <c r="V94" s="482">
        <v>0</v>
      </c>
      <c r="W94" s="482">
        <v>0</v>
      </c>
      <c r="X94" s="482">
        <v>0</v>
      </c>
      <c r="Y94" s="490" t="s">
        <v>418</v>
      </c>
      <c r="Z94" s="490" t="s">
        <v>418</v>
      </c>
      <c r="AA94" s="482">
        <v>0</v>
      </c>
      <c r="AB94" s="490">
        <v>0</v>
      </c>
      <c r="AC94" s="482">
        <v>0</v>
      </c>
      <c r="AD94" s="490">
        <v>0</v>
      </c>
      <c r="AE94" s="482">
        <v>0</v>
      </c>
      <c r="AF94" s="491">
        <v>0</v>
      </c>
      <c r="AL94" s="292">
        <f t="shared" si="84"/>
        <v>1</v>
      </c>
      <c r="AN94" s="18">
        <f t="shared" si="115"/>
        <v>0.86458333333333237</v>
      </c>
      <c r="AO94" s="26">
        <f>SUM(C98,C205,C312,C419,C526,C633,C740)/config!$AC$13</f>
        <v>0</v>
      </c>
      <c r="AP94" s="27">
        <f>SUM(D98:E98,D205:E205,D312:E312,D419:E419,D526:E526,D633:E633,D740:E740)/config!$AC$13</f>
        <v>0</v>
      </c>
      <c r="AQ94" s="27">
        <f>SUM(F98,F205,F312,F419,F526,F633,F740)/config!$AC$13</f>
        <v>0.14285714285714285</v>
      </c>
      <c r="AR94" s="27">
        <f>SUM(G98,G205,G312,G419,G526,G633,G740)/config!$AC$13</f>
        <v>0</v>
      </c>
      <c r="AS94" s="28">
        <f>SUM(H98:H98,H205:H205,H312:H312,H419:H419,H526:H526,H633:H633,H740:H740)/config!$AC$13</f>
        <v>0</v>
      </c>
      <c r="AU94" s="18">
        <f t="shared" si="116"/>
        <v>0.86458333333333237</v>
      </c>
      <c r="AV94" s="29">
        <f t="shared" si="85"/>
        <v>0</v>
      </c>
      <c r="AW94" s="30">
        <f t="shared" si="86"/>
        <v>0</v>
      </c>
      <c r="AX94" s="30">
        <f t="shared" si="87"/>
        <v>0</v>
      </c>
      <c r="AY94" s="30">
        <f t="shared" si="88"/>
        <v>0</v>
      </c>
      <c r="AZ94" s="30">
        <f t="shared" si="89"/>
        <v>0</v>
      </c>
      <c r="BA94" s="30">
        <f t="shared" si="90"/>
        <v>0</v>
      </c>
      <c r="BB94" s="31">
        <f t="shared" si="91"/>
        <v>1</v>
      </c>
      <c r="BC94" s="8"/>
      <c r="BD94" s="18">
        <f t="shared" si="92"/>
        <v>0.86458333333333237</v>
      </c>
      <c r="BE94" s="26" t="str">
        <f t="shared" si="93"/>
        <v>-</v>
      </c>
      <c r="BF94" s="27" t="str">
        <f t="shared" si="94"/>
        <v>-</v>
      </c>
      <c r="BG94" s="27" t="str">
        <f t="shared" si="95"/>
        <v>-</v>
      </c>
      <c r="BH94" s="27" t="str">
        <f t="shared" si="96"/>
        <v>-</v>
      </c>
      <c r="BI94" s="27" t="str">
        <f t="shared" si="97"/>
        <v>-</v>
      </c>
      <c r="BJ94" s="27" t="str">
        <f t="shared" si="98"/>
        <v>-</v>
      </c>
      <c r="BK94" s="28">
        <f t="shared" si="99"/>
        <v>17.2</v>
      </c>
      <c r="BL94" s="8"/>
      <c r="BM94" s="18">
        <f t="shared" si="100"/>
        <v>0.86458333333333237</v>
      </c>
      <c r="BN94" s="26" t="str">
        <f t="shared" si="101"/>
        <v>-</v>
      </c>
      <c r="BO94" s="27" t="str">
        <f t="shared" si="102"/>
        <v>-</v>
      </c>
      <c r="BP94" s="27" t="str">
        <f t="shared" si="103"/>
        <v>-</v>
      </c>
      <c r="BQ94" s="27" t="str">
        <f t="shared" si="104"/>
        <v>-</v>
      </c>
      <c r="BR94" s="27" t="str">
        <f t="shared" si="105"/>
        <v>-</v>
      </c>
      <c r="BS94" s="27" t="str">
        <f t="shared" si="106"/>
        <v>-</v>
      </c>
      <c r="BT94" s="28" t="str">
        <f t="shared" si="107"/>
        <v>-</v>
      </c>
      <c r="BV94" s="25">
        <f t="shared" si="117"/>
        <v>17.2</v>
      </c>
      <c r="BW94" s="304" t="e">
        <f t="shared" si="118"/>
        <v>#N/A</v>
      </c>
      <c r="BX94" s="306">
        <f t="shared" si="120"/>
        <v>60</v>
      </c>
      <c r="BZ94" s="26">
        <f t="shared" si="108"/>
        <v>0</v>
      </c>
      <c r="CA94" s="27">
        <f t="shared" si="109"/>
        <v>0</v>
      </c>
      <c r="CB94" s="27">
        <f t="shared" si="110"/>
        <v>0</v>
      </c>
      <c r="CC94" s="27">
        <f t="shared" si="111"/>
        <v>0</v>
      </c>
      <c r="CD94" s="27">
        <f t="shared" si="112"/>
        <v>0</v>
      </c>
      <c r="CE94" s="27">
        <f t="shared" si="113"/>
        <v>0</v>
      </c>
      <c r="CF94" s="28">
        <f t="shared" si="114"/>
        <v>0</v>
      </c>
      <c r="CI94" s="26" t="str">
        <f t="shared" si="119"/>
        <v/>
      </c>
      <c r="CJ94" s="27" t="str">
        <f t="shared" si="121"/>
        <v/>
      </c>
      <c r="CK94" s="27" t="str">
        <f t="shared" si="122"/>
        <v/>
      </c>
      <c r="CL94" s="27" t="str">
        <f t="shared" si="123"/>
        <v/>
      </c>
      <c r="CM94" s="27" t="str">
        <f t="shared" si="124"/>
        <v/>
      </c>
      <c r="CN94" s="27" t="str">
        <f t="shared" si="125"/>
        <v/>
      </c>
      <c r="CO94" s="28">
        <f t="shared" si="126"/>
        <v>17.2</v>
      </c>
    </row>
    <row r="95" spans="1:93" ht="15" customHeight="1" x14ac:dyDescent="0.25">
      <c r="A95" s="463" t="s">
        <v>64</v>
      </c>
      <c r="B95" s="482">
        <v>0</v>
      </c>
      <c r="C95" s="482">
        <v>0</v>
      </c>
      <c r="D95" s="482">
        <v>0</v>
      </c>
      <c r="E95" s="482">
        <v>0</v>
      </c>
      <c r="F95" s="482">
        <v>0</v>
      </c>
      <c r="G95" s="482">
        <v>0</v>
      </c>
      <c r="H95" s="482">
        <v>0</v>
      </c>
      <c r="I95" s="482" t="s">
        <v>20</v>
      </c>
      <c r="J95" s="479" t="s">
        <v>64</v>
      </c>
      <c r="K95" s="489">
        <v>0</v>
      </c>
      <c r="L95" s="482">
        <v>0</v>
      </c>
      <c r="M95" s="482">
        <v>0</v>
      </c>
      <c r="N95" s="482">
        <v>0</v>
      </c>
      <c r="O95" s="482">
        <v>0</v>
      </c>
      <c r="P95" s="482">
        <v>0</v>
      </c>
      <c r="Q95" s="482">
        <v>0</v>
      </c>
      <c r="R95" s="482">
        <v>0</v>
      </c>
      <c r="S95" s="482">
        <v>0</v>
      </c>
      <c r="T95" s="482">
        <v>0</v>
      </c>
      <c r="U95" s="482">
        <v>0</v>
      </c>
      <c r="V95" s="482">
        <v>0</v>
      </c>
      <c r="W95" s="482">
        <v>0</v>
      </c>
      <c r="X95" s="482">
        <v>0</v>
      </c>
      <c r="Y95" s="490" t="s">
        <v>418</v>
      </c>
      <c r="Z95" s="490" t="s">
        <v>418</v>
      </c>
      <c r="AA95" s="482">
        <v>0</v>
      </c>
      <c r="AB95" s="490">
        <v>0</v>
      </c>
      <c r="AC95" s="482">
        <v>0</v>
      </c>
      <c r="AD95" s="490">
        <v>0</v>
      </c>
      <c r="AE95" s="482">
        <v>0</v>
      </c>
      <c r="AF95" s="491">
        <v>0</v>
      </c>
      <c r="AL95" s="292">
        <f t="shared" si="84"/>
        <v>1</v>
      </c>
      <c r="AN95" s="18">
        <f t="shared" si="115"/>
        <v>0.874999999999999</v>
      </c>
      <c r="AO95" s="26">
        <f>SUM(C99,C206,C313,C420,C527,C634,C741)/config!$AC$13</f>
        <v>0</v>
      </c>
      <c r="AP95" s="27">
        <f>SUM(D99:E99,D206:E206,D313:E313,D420:E420,D527:E527,D634:E634,D741:E741)/config!$AC$13</f>
        <v>0.14285714285714285</v>
      </c>
      <c r="AQ95" s="27">
        <f>SUM(F99,F206,F313,F420,F527,F634,F741)/config!$AC$13</f>
        <v>0.14285714285714285</v>
      </c>
      <c r="AR95" s="27">
        <f>SUM(G99,G206,G313,G420,G527,G634,G741)/config!$AC$13</f>
        <v>0</v>
      </c>
      <c r="AS95" s="28">
        <f>SUM(H99:H99,H206:H206,H313:H313,H420:H420,H527:H527,H634:H634,H741:H741)/config!$AC$13</f>
        <v>0</v>
      </c>
      <c r="AU95" s="18">
        <f t="shared" si="116"/>
        <v>0.874999999999999</v>
      </c>
      <c r="AV95" s="29">
        <f t="shared" si="85"/>
        <v>1</v>
      </c>
      <c r="AW95" s="30">
        <f t="shared" si="86"/>
        <v>0</v>
      </c>
      <c r="AX95" s="30">
        <f t="shared" si="87"/>
        <v>0</v>
      </c>
      <c r="AY95" s="30">
        <f t="shared" si="88"/>
        <v>0</v>
      </c>
      <c r="AZ95" s="30">
        <f t="shared" si="89"/>
        <v>1</v>
      </c>
      <c r="BA95" s="30">
        <f t="shared" si="90"/>
        <v>0</v>
      </c>
      <c r="BB95" s="31">
        <f t="shared" si="91"/>
        <v>0</v>
      </c>
      <c r="BC95" s="8"/>
      <c r="BD95" s="18">
        <f t="shared" si="92"/>
        <v>0.874999999999999</v>
      </c>
      <c r="BE95" s="26">
        <f t="shared" si="93"/>
        <v>16.2</v>
      </c>
      <c r="BF95" s="27" t="str">
        <f t="shared" si="94"/>
        <v>-</v>
      </c>
      <c r="BG95" s="27" t="str">
        <f t="shared" si="95"/>
        <v>-</v>
      </c>
      <c r="BH95" s="27" t="str">
        <f t="shared" si="96"/>
        <v>-</v>
      </c>
      <c r="BI95" s="27">
        <f t="shared" si="97"/>
        <v>14</v>
      </c>
      <c r="BJ95" s="27" t="str">
        <f t="shared" si="98"/>
        <v>-</v>
      </c>
      <c r="BK95" s="28" t="str">
        <f t="shared" si="99"/>
        <v>-</v>
      </c>
      <c r="BL95" s="8"/>
      <c r="BM95" s="18">
        <f t="shared" si="100"/>
        <v>0.874999999999999</v>
      </c>
      <c r="BN95" s="26" t="str">
        <f t="shared" si="101"/>
        <v>-</v>
      </c>
      <c r="BO95" s="27" t="str">
        <f t="shared" si="102"/>
        <v>-</v>
      </c>
      <c r="BP95" s="27" t="str">
        <f t="shared" si="103"/>
        <v>-</v>
      </c>
      <c r="BQ95" s="27" t="str">
        <f t="shared" si="104"/>
        <v>-</v>
      </c>
      <c r="BR95" s="27" t="str">
        <f t="shared" si="105"/>
        <v>-</v>
      </c>
      <c r="BS95" s="27" t="str">
        <f t="shared" si="106"/>
        <v>-</v>
      </c>
      <c r="BT95" s="28" t="str">
        <f t="shared" si="107"/>
        <v>-</v>
      </c>
      <c r="BV95" s="25">
        <f t="shared" si="117"/>
        <v>15.1</v>
      </c>
      <c r="BW95" s="304" t="e">
        <f t="shared" si="118"/>
        <v>#N/A</v>
      </c>
      <c r="BX95" s="306">
        <f t="shared" si="120"/>
        <v>60</v>
      </c>
      <c r="BZ95" s="26">
        <f t="shared" si="108"/>
        <v>0</v>
      </c>
      <c r="CA95" s="27">
        <f t="shared" si="109"/>
        <v>0</v>
      </c>
      <c r="CB95" s="27">
        <f t="shared" si="110"/>
        <v>0</v>
      </c>
      <c r="CC95" s="27">
        <f t="shared" si="111"/>
        <v>0</v>
      </c>
      <c r="CD95" s="27">
        <f t="shared" si="112"/>
        <v>0</v>
      </c>
      <c r="CE95" s="27">
        <f t="shared" si="113"/>
        <v>0</v>
      </c>
      <c r="CF95" s="28">
        <f t="shared" si="114"/>
        <v>0</v>
      </c>
      <c r="CI95" s="26">
        <f t="shared" si="119"/>
        <v>16.2</v>
      </c>
      <c r="CJ95" s="27" t="str">
        <f t="shared" si="121"/>
        <v/>
      </c>
      <c r="CK95" s="27" t="str">
        <f t="shared" si="122"/>
        <v/>
      </c>
      <c r="CL95" s="27" t="str">
        <f t="shared" si="123"/>
        <v/>
      </c>
      <c r="CM95" s="27">
        <f t="shared" si="124"/>
        <v>14</v>
      </c>
      <c r="CN95" s="27" t="str">
        <f t="shared" si="125"/>
        <v/>
      </c>
      <c r="CO95" s="28" t="str">
        <f t="shared" si="126"/>
        <v/>
      </c>
    </row>
    <row r="96" spans="1:93" ht="15" customHeight="1" x14ac:dyDescent="0.25">
      <c r="A96" s="463" t="s">
        <v>113</v>
      </c>
      <c r="B96" s="482">
        <v>0</v>
      </c>
      <c r="C96" s="482">
        <v>0</v>
      </c>
      <c r="D96" s="482">
        <v>0</v>
      </c>
      <c r="E96" s="482">
        <v>0</v>
      </c>
      <c r="F96" s="482">
        <v>0</v>
      </c>
      <c r="G96" s="482">
        <v>0</v>
      </c>
      <c r="H96" s="482">
        <v>0</v>
      </c>
      <c r="I96" s="482" t="s">
        <v>20</v>
      </c>
      <c r="J96" s="479" t="s">
        <v>113</v>
      </c>
      <c r="K96" s="489">
        <v>0</v>
      </c>
      <c r="L96" s="482">
        <v>0</v>
      </c>
      <c r="M96" s="482">
        <v>0</v>
      </c>
      <c r="N96" s="482">
        <v>0</v>
      </c>
      <c r="O96" s="482">
        <v>0</v>
      </c>
      <c r="P96" s="482">
        <v>0</v>
      </c>
      <c r="Q96" s="482">
        <v>0</v>
      </c>
      <c r="R96" s="482">
        <v>0</v>
      </c>
      <c r="S96" s="482">
        <v>0</v>
      </c>
      <c r="T96" s="482">
        <v>0</v>
      </c>
      <c r="U96" s="482">
        <v>0</v>
      </c>
      <c r="V96" s="482">
        <v>0</v>
      </c>
      <c r="W96" s="482">
        <v>0</v>
      </c>
      <c r="X96" s="482">
        <v>0</v>
      </c>
      <c r="Y96" s="490" t="s">
        <v>418</v>
      </c>
      <c r="Z96" s="490" t="s">
        <v>418</v>
      </c>
      <c r="AA96" s="482">
        <v>0</v>
      </c>
      <c r="AB96" s="490">
        <v>0</v>
      </c>
      <c r="AC96" s="482">
        <v>0</v>
      </c>
      <c r="AD96" s="490">
        <v>0</v>
      </c>
      <c r="AE96" s="482">
        <v>0</v>
      </c>
      <c r="AF96" s="491">
        <v>0</v>
      </c>
      <c r="AL96" s="292">
        <f t="shared" si="84"/>
        <v>1</v>
      </c>
      <c r="AN96" s="18">
        <f t="shared" si="115"/>
        <v>0.88541666666666563</v>
      </c>
      <c r="AO96" s="26">
        <f>SUM(C100,C207,C314,C421,C528,C635,C742)/config!$AC$13</f>
        <v>0</v>
      </c>
      <c r="AP96" s="27">
        <f>SUM(D100:E100,D207:E207,D314:E314,D421:E421,D528:E528,D635:E635,D742:E742)/config!$AC$13</f>
        <v>0.14285714285714285</v>
      </c>
      <c r="AQ96" s="27">
        <f>SUM(F100,F207,F314,F421,F528,F635,F742)/config!$AC$13</f>
        <v>0.14285714285714285</v>
      </c>
      <c r="AR96" s="27">
        <f>SUM(G100,G207,G314,G421,G528,G635,G742)/config!$AC$13</f>
        <v>0</v>
      </c>
      <c r="AS96" s="28">
        <f>SUM(H100:H100,H207:H207,H314:H314,H421:H421,H528:H528,H635:H635,H742:H742)/config!$AC$13</f>
        <v>0</v>
      </c>
      <c r="AU96" s="18">
        <f t="shared" si="116"/>
        <v>0.88541666666666563</v>
      </c>
      <c r="AV96" s="29">
        <f t="shared" si="85"/>
        <v>1</v>
      </c>
      <c r="AW96" s="30">
        <f t="shared" si="86"/>
        <v>0</v>
      </c>
      <c r="AX96" s="30">
        <f t="shared" si="87"/>
        <v>0</v>
      </c>
      <c r="AY96" s="30">
        <f t="shared" si="88"/>
        <v>1</v>
      </c>
      <c r="AZ96" s="30">
        <f t="shared" si="89"/>
        <v>0</v>
      </c>
      <c r="BA96" s="30">
        <f t="shared" si="90"/>
        <v>0</v>
      </c>
      <c r="BB96" s="31">
        <f t="shared" si="91"/>
        <v>0</v>
      </c>
      <c r="BC96" s="8"/>
      <c r="BD96" s="18">
        <f t="shared" si="92"/>
        <v>0.88541666666666563</v>
      </c>
      <c r="BE96" s="26">
        <f t="shared" si="93"/>
        <v>18.100000000000001</v>
      </c>
      <c r="BF96" s="27" t="str">
        <f t="shared" si="94"/>
        <v>-</v>
      </c>
      <c r="BG96" s="27" t="str">
        <f t="shared" si="95"/>
        <v>-</v>
      </c>
      <c r="BH96" s="27">
        <f t="shared" si="96"/>
        <v>15.1</v>
      </c>
      <c r="BI96" s="27" t="str">
        <f t="shared" si="97"/>
        <v>-</v>
      </c>
      <c r="BJ96" s="27" t="str">
        <f t="shared" si="98"/>
        <v>-</v>
      </c>
      <c r="BK96" s="28" t="str">
        <f t="shared" si="99"/>
        <v>-</v>
      </c>
      <c r="BL96" s="8"/>
      <c r="BM96" s="18">
        <f t="shared" si="100"/>
        <v>0.88541666666666563</v>
      </c>
      <c r="BN96" s="26" t="str">
        <f t="shared" si="101"/>
        <v>-</v>
      </c>
      <c r="BO96" s="27" t="str">
        <f t="shared" si="102"/>
        <v>-</v>
      </c>
      <c r="BP96" s="27" t="str">
        <f t="shared" si="103"/>
        <v>-</v>
      </c>
      <c r="BQ96" s="27" t="str">
        <f t="shared" si="104"/>
        <v>-</v>
      </c>
      <c r="BR96" s="27" t="str">
        <f t="shared" si="105"/>
        <v>-</v>
      </c>
      <c r="BS96" s="27" t="str">
        <f t="shared" si="106"/>
        <v>-</v>
      </c>
      <c r="BT96" s="28" t="str">
        <f t="shared" si="107"/>
        <v>-</v>
      </c>
      <c r="BV96" s="25">
        <f t="shared" si="117"/>
        <v>16.600000000000001</v>
      </c>
      <c r="BW96" s="304" t="e">
        <f t="shared" si="118"/>
        <v>#N/A</v>
      </c>
      <c r="BX96" s="306">
        <f t="shared" si="120"/>
        <v>60</v>
      </c>
      <c r="BZ96" s="26">
        <f t="shared" si="108"/>
        <v>0</v>
      </c>
      <c r="CA96" s="27">
        <f t="shared" si="109"/>
        <v>0</v>
      </c>
      <c r="CB96" s="27">
        <f t="shared" si="110"/>
        <v>0</v>
      </c>
      <c r="CC96" s="27">
        <f t="shared" si="111"/>
        <v>0</v>
      </c>
      <c r="CD96" s="27">
        <f t="shared" si="112"/>
        <v>0</v>
      </c>
      <c r="CE96" s="27">
        <f t="shared" si="113"/>
        <v>0</v>
      </c>
      <c r="CF96" s="28">
        <f t="shared" si="114"/>
        <v>0</v>
      </c>
      <c r="CI96" s="26">
        <f t="shared" si="119"/>
        <v>18.100000000000001</v>
      </c>
      <c r="CJ96" s="27" t="str">
        <f t="shared" si="121"/>
        <v/>
      </c>
      <c r="CK96" s="27" t="str">
        <f t="shared" si="122"/>
        <v/>
      </c>
      <c r="CL96" s="27">
        <f t="shared" si="123"/>
        <v>15.1</v>
      </c>
      <c r="CM96" s="27" t="str">
        <f t="shared" si="124"/>
        <v/>
      </c>
      <c r="CN96" s="27" t="str">
        <f t="shared" si="125"/>
        <v/>
      </c>
      <c r="CO96" s="28" t="str">
        <f t="shared" si="126"/>
        <v/>
      </c>
    </row>
    <row r="97" spans="1:93" ht="15" customHeight="1" x14ac:dyDescent="0.25">
      <c r="A97" s="463" t="s">
        <v>114</v>
      </c>
      <c r="B97" s="482">
        <v>0</v>
      </c>
      <c r="C97" s="482">
        <v>0</v>
      </c>
      <c r="D97" s="482">
        <v>0</v>
      </c>
      <c r="E97" s="482">
        <v>0</v>
      </c>
      <c r="F97" s="482">
        <v>0</v>
      </c>
      <c r="G97" s="482">
        <v>0</v>
      </c>
      <c r="H97" s="482">
        <v>0</v>
      </c>
      <c r="I97" s="482" t="s">
        <v>20</v>
      </c>
      <c r="J97" s="479" t="s">
        <v>114</v>
      </c>
      <c r="K97" s="489">
        <v>0</v>
      </c>
      <c r="L97" s="482">
        <v>0</v>
      </c>
      <c r="M97" s="482">
        <v>0</v>
      </c>
      <c r="N97" s="482">
        <v>0</v>
      </c>
      <c r="O97" s="482">
        <v>0</v>
      </c>
      <c r="P97" s="482">
        <v>0</v>
      </c>
      <c r="Q97" s="482">
        <v>0</v>
      </c>
      <c r="R97" s="482">
        <v>0</v>
      </c>
      <c r="S97" s="482">
        <v>0</v>
      </c>
      <c r="T97" s="482">
        <v>0</v>
      </c>
      <c r="U97" s="482">
        <v>0</v>
      </c>
      <c r="V97" s="482">
        <v>0</v>
      </c>
      <c r="W97" s="482">
        <v>0</v>
      </c>
      <c r="X97" s="482">
        <v>0</v>
      </c>
      <c r="Y97" s="490" t="s">
        <v>418</v>
      </c>
      <c r="Z97" s="490" t="s">
        <v>418</v>
      </c>
      <c r="AA97" s="482">
        <v>0</v>
      </c>
      <c r="AB97" s="490">
        <v>0</v>
      </c>
      <c r="AC97" s="482">
        <v>0</v>
      </c>
      <c r="AD97" s="490">
        <v>0</v>
      </c>
      <c r="AE97" s="482">
        <v>0</v>
      </c>
      <c r="AF97" s="491">
        <v>0</v>
      </c>
      <c r="AL97" s="292">
        <f t="shared" si="84"/>
        <v>0</v>
      </c>
      <c r="AN97" s="18">
        <f t="shared" si="115"/>
        <v>0.89583333333333226</v>
      </c>
      <c r="AO97" s="26">
        <f>SUM(C101,C208,C315,C422,C529,C636,C743)/config!$AC$13</f>
        <v>0</v>
      </c>
      <c r="AP97" s="27">
        <f>SUM(D101:E101,D208:E208,D315:E315,D422:E422,D529:E529,D636:E636,D743:E743)/config!$AC$13</f>
        <v>0</v>
      </c>
      <c r="AQ97" s="27">
        <f>SUM(F101,F208,F315,F422,F529,F636,F743)/config!$AC$13</f>
        <v>0</v>
      </c>
      <c r="AR97" s="27">
        <f>SUM(G101,G208,G315,G422,G529,G636,G743)/config!$AC$13</f>
        <v>0</v>
      </c>
      <c r="AS97" s="28">
        <f>SUM(H101:H101,H208:H208,H315:H315,H422:H422,H529:H529,H636:H636,H743:H743)/config!$AC$13</f>
        <v>0</v>
      </c>
      <c r="AU97" s="18">
        <f t="shared" si="116"/>
        <v>0.89583333333333226</v>
      </c>
      <c r="AV97" s="29">
        <f t="shared" si="85"/>
        <v>0</v>
      </c>
      <c r="AW97" s="30">
        <f t="shared" si="86"/>
        <v>0</v>
      </c>
      <c r="AX97" s="30">
        <f t="shared" si="87"/>
        <v>0</v>
      </c>
      <c r="AY97" s="30">
        <f t="shared" si="88"/>
        <v>0</v>
      </c>
      <c r="AZ97" s="30">
        <f t="shared" si="89"/>
        <v>0</v>
      </c>
      <c r="BA97" s="30">
        <f t="shared" si="90"/>
        <v>0</v>
      </c>
      <c r="BB97" s="31">
        <f t="shared" si="91"/>
        <v>0</v>
      </c>
      <c r="BC97" s="8"/>
      <c r="BD97" s="18">
        <f t="shared" si="92"/>
        <v>0.89583333333333226</v>
      </c>
      <c r="BE97" s="26" t="str">
        <f t="shared" si="93"/>
        <v>-</v>
      </c>
      <c r="BF97" s="27" t="str">
        <f t="shared" si="94"/>
        <v>-</v>
      </c>
      <c r="BG97" s="27" t="str">
        <f t="shared" si="95"/>
        <v>-</v>
      </c>
      <c r="BH97" s="27" t="str">
        <f t="shared" si="96"/>
        <v>-</v>
      </c>
      <c r="BI97" s="27" t="str">
        <f t="shared" si="97"/>
        <v>-</v>
      </c>
      <c r="BJ97" s="27" t="str">
        <f t="shared" si="98"/>
        <v>-</v>
      </c>
      <c r="BK97" s="28" t="str">
        <f t="shared" si="99"/>
        <v>-</v>
      </c>
      <c r="BL97" s="8"/>
      <c r="BM97" s="18">
        <f t="shared" si="100"/>
        <v>0.89583333333333226</v>
      </c>
      <c r="BN97" s="26" t="str">
        <f t="shared" si="101"/>
        <v>-</v>
      </c>
      <c r="BO97" s="27" t="str">
        <f t="shared" si="102"/>
        <v>-</v>
      </c>
      <c r="BP97" s="27" t="str">
        <f t="shared" si="103"/>
        <v>-</v>
      </c>
      <c r="BQ97" s="27" t="str">
        <f t="shared" si="104"/>
        <v>-</v>
      </c>
      <c r="BR97" s="27" t="str">
        <f t="shared" si="105"/>
        <v>-</v>
      </c>
      <c r="BS97" s="27" t="str">
        <f t="shared" si="106"/>
        <v>-</v>
      </c>
      <c r="BT97" s="28" t="str">
        <f t="shared" si="107"/>
        <v>-</v>
      </c>
      <c r="BV97" s="25" t="e">
        <f t="shared" si="117"/>
        <v>#N/A</v>
      </c>
      <c r="BW97" s="304" t="e">
        <f t="shared" si="118"/>
        <v>#N/A</v>
      </c>
      <c r="BX97" s="306">
        <f t="shared" si="120"/>
        <v>60</v>
      </c>
      <c r="BZ97" s="26">
        <f t="shared" si="108"/>
        <v>0</v>
      </c>
      <c r="CA97" s="27">
        <f t="shared" si="109"/>
        <v>0</v>
      </c>
      <c r="CB97" s="27">
        <f t="shared" si="110"/>
        <v>0</v>
      </c>
      <c r="CC97" s="27">
        <f t="shared" si="111"/>
        <v>0</v>
      </c>
      <c r="CD97" s="27">
        <f t="shared" si="112"/>
        <v>0</v>
      </c>
      <c r="CE97" s="27">
        <f t="shared" si="113"/>
        <v>0</v>
      </c>
      <c r="CF97" s="28">
        <f t="shared" si="114"/>
        <v>0</v>
      </c>
      <c r="CI97" s="26" t="str">
        <f t="shared" si="119"/>
        <v/>
      </c>
      <c r="CJ97" s="27" t="str">
        <f t="shared" si="121"/>
        <v/>
      </c>
      <c r="CK97" s="27" t="str">
        <f t="shared" si="122"/>
        <v/>
      </c>
      <c r="CL97" s="27" t="str">
        <f t="shared" si="123"/>
        <v/>
      </c>
      <c r="CM97" s="27" t="str">
        <f t="shared" si="124"/>
        <v/>
      </c>
      <c r="CN97" s="27" t="str">
        <f t="shared" si="125"/>
        <v/>
      </c>
      <c r="CO97" s="28" t="str">
        <f t="shared" si="126"/>
        <v/>
      </c>
    </row>
    <row r="98" spans="1:93" ht="15" customHeight="1" x14ac:dyDescent="0.25">
      <c r="A98" s="463" t="s">
        <v>115</v>
      </c>
      <c r="B98" s="482">
        <v>0</v>
      </c>
      <c r="C98" s="482">
        <v>0</v>
      </c>
      <c r="D98" s="482">
        <v>0</v>
      </c>
      <c r="E98" s="482">
        <v>0</v>
      </c>
      <c r="F98" s="482">
        <v>0</v>
      </c>
      <c r="G98" s="482">
        <v>0</v>
      </c>
      <c r="H98" s="482">
        <v>0</v>
      </c>
      <c r="I98" s="482" t="s">
        <v>20</v>
      </c>
      <c r="J98" s="479" t="s">
        <v>115</v>
      </c>
      <c r="K98" s="489">
        <v>0</v>
      </c>
      <c r="L98" s="482">
        <v>0</v>
      </c>
      <c r="M98" s="482">
        <v>0</v>
      </c>
      <c r="N98" s="482">
        <v>0</v>
      </c>
      <c r="O98" s="482">
        <v>0</v>
      </c>
      <c r="P98" s="482">
        <v>0</v>
      </c>
      <c r="Q98" s="482">
        <v>0</v>
      </c>
      <c r="R98" s="482">
        <v>0</v>
      </c>
      <c r="S98" s="482">
        <v>0</v>
      </c>
      <c r="T98" s="482">
        <v>0</v>
      </c>
      <c r="U98" s="482">
        <v>0</v>
      </c>
      <c r="V98" s="482">
        <v>0</v>
      </c>
      <c r="W98" s="482">
        <v>0</v>
      </c>
      <c r="X98" s="482">
        <v>0</v>
      </c>
      <c r="Y98" s="490" t="s">
        <v>418</v>
      </c>
      <c r="Z98" s="490" t="s">
        <v>418</v>
      </c>
      <c r="AA98" s="482">
        <v>0</v>
      </c>
      <c r="AB98" s="490">
        <v>0</v>
      </c>
      <c r="AC98" s="482">
        <v>0</v>
      </c>
      <c r="AD98" s="490">
        <v>0</v>
      </c>
      <c r="AE98" s="482">
        <v>0</v>
      </c>
      <c r="AF98" s="491">
        <v>0</v>
      </c>
      <c r="AL98" s="292">
        <f t="shared" si="84"/>
        <v>0</v>
      </c>
      <c r="AN98" s="18">
        <f t="shared" si="115"/>
        <v>0.90624999999999889</v>
      </c>
      <c r="AO98" s="26">
        <f>SUM(C102,C209,C316,C423,C530,C637,C744)/config!$AC$13</f>
        <v>0</v>
      </c>
      <c r="AP98" s="27">
        <f>SUM(D102:E102,D209:E209,D316:E316,D423:E423,D530:E530,D637:E637,D744:E744)/config!$AC$13</f>
        <v>0</v>
      </c>
      <c r="AQ98" s="27">
        <f>SUM(F102,F209,F316,F423,F530,F637,F744)/config!$AC$13</f>
        <v>0</v>
      </c>
      <c r="AR98" s="27">
        <f>SUM(G102,G209,G316,G423,G530,G637,G744)/config!$AC$13</f>
        <v>0</v>
      </c>
      <c r="AS98" s="28">
        <f>SUM(H102:H102,H209:H209,H316:H316,H423:H423,H530:H530,H637:H637,H744:H744)/config!$AC$13</f>
        <v>0</v>
      </c>
      <c r="AU98" s="18">
        <f t="shared" si="116"/>
        <v>0.90624999999999889</v>
      </c>
      <c r="AV98" s="29">
        <f t="shared" si="85"/>
        <v>0</v>
      </c>
      <c r="AW98" s="30">
        <f t="shared" si="86"/>
        <v>0</v>
      </c>
      <c r="AX98" s="30">
        <f t="shared" si="87"/>
        <v>0</v>
      </c>
      <c r="AY98" s="30">
        <f t="shared" si="88"/>
        <v>0</v>
      </c>
      <c r="AZ98" s="30">
        <f t="shared" si="89"/>
        <v>0</v>
      </c>
      <c r="BA98" s="30">
        <f t="shared" si="90"/>
        <v>0</v>
      </c>
      <c r="BB98" s="31">
        <f t="shared" si="91"/>
        <v>0</v>
      </c>
      <c r="BC98" s="8"/>
      <c r="BD98" s="18">
        <f t="shared" si="92"/>
        <v>0.90624999999999889</v>
      </c>
      <c r="BE98" s="26" t="str">
        <f t="shared" si="93"/>
        <v>-</v>
      </c>
      <c r="BF98" s="27" t="str">
        <f t="shared" si="94"/>
        <v>-</v>
      </c>
      <c r="BG98" s="27" t="str">
        <f t="shared" si="95"/>
        <v>-</v>
      </c>
      <c r="BH98" s="27" t="str">
        <f t="shared" si="96"/>
        <v>-</v>
      </c>
      <c r="BI98" s="27" t="str">
        <f t="shared" si="97"/>
        <v>-</v>
      </c>
      <c r="BJ98" s="27" t="str">
        <f t="shared" si="98"/>
        <v>-</v>
      </c>
      <c r="BK98" s="28" t="str">
        <f t="shared" si="99"/>
        <v>-</v>
      </c>
      <c r="BL98" s="8"/>
      <c r="BM98" s="18">
        <f t="shared" si="100"/>
        <v>0.90624999999999889</v>
      </c>
      <c r="BN98" s="26" t="str">
        <f t="shared" si="101"/>
        <v>-</v>
      </c>
      <c r="BO98" s="27" t="str">
        <f t="shared" si="102"/>
        <v>-</v>
      </c>
      <c r="BP98" s="27" t="str">
        <f t="shared" si="103"/>
        <v>-</v>
      </c>
      <c r="BQ98" s="27" t="str">
        <f t="shared" si="104"/>
        <v>-</v>
      </c>
      <c r="BR98" s="27" t="str">
        <f t="shared" si="105"/>
        <v>-</v>
      </c>
      <c r="BS98" s="27" t="str">
        <f t="shared" si="106"/>
        <v>-</v>
      </c>
      <c r="BT98" s="28" t="str">
        <f t="shared" si="107"/>
        <v>-</v>
      </c>
      <c r="BV98" s="25" t="e">
        <f t="shared" si="117"/>
        <v>#N/A</v>
      </c>
      <c r="BW98" s="304" t="e">
        <f t="shared" si="118"/>
        <v>#N/A</v>
      </c>
      <c r="BX98" s="306">
        <f t="shared" si="120"/>
        <v>60</v>
      </c>
      <c r="BZ98" s="26">
        <f t="shared" si="108"/>
        <v>0</v>
      </c>
      <c r="CA98" s="27">
        <f t="shared" si="109"/>
        <v>0</v>
      </c>
      <c r="CB98" s="27">
        <f t="shared" si="110"/>
        <v>0</v>
      </c>
      <c r="CC98" s="27">
        <f t="shared" si="111"/>
        <v>0</v>
      </c>
      <c r="CD98" s="27">
        <f t="shared" si="112"/>
        <v>0</v>
      </c>
      <c r="CE98" s="27">
        <f t="shared" si="113"/>
        <v>0</v>
      </c>
      <c r="CF98" s="28">
        <f t="shared" si="114"/>
        <v>0</v>
      </c>
      <c r="CI98" s="26" t="str">
        <f t="shared" si="119"/>
        <v/>
      </c>
      <c r="CJ98" s="27" t="str">
        <f t="shared" si="121"/>
        <v/>
      </c>
      <c r="CK98" s="27" t="str">
        <f t="shared" si="122"/>
        <v/>
      </c>
      <c r="CL98" s="27" t="str">
        <f t="shared" si="123"/>
        <v/>
      </c>
      <c r="CM98" s="27" t="str">
        <f t="shared" si="124"/>
        <v/>
      </c>
      <c r="CN98" s="27" t="str">
        <f t="shared" si="125"/>
        <v/>
      </c>
      <c r="CO98" s="28" t="str">
        <f t="shared" si="126"/>
        <v/>
      </c>
    </row>
    <row r="99" spans="1:93" ht="15" customHeight="1" x14ac:dyDescent="0.25">
      <c r="A99" s="463" t="s">
        <v>66</v>
      </c>
      <c r="B99" s="482">
        <v>1</v>
      </c>
      <c r="C99" s="482">
        <v>0</v>
      </c>
      <c r="D99" s="482">
        <v>0</v>
      </c>
      <c r="E99" s="482">
        <v>0</v>
      </c>
      <c r="F99" s="482">
        <v>1</v>
      </c>
      <c r="G99" s="482">
        <v>0</v>
      </c>
      <c r="H99" s="482">
        <v>0</v>
      </c>
      <c r="I99" s="482" t="s">
        <v>20</v>
      </c>
      <c r="J99" s="479" t="s">
        <v>66</v>
      </c>
      <c r="K99" s="489">
        <v>0</v>
      </c>
      <c r="L99" s="482">
        <v>0</v>
      </c>
      <c r="M99" s="482">
        <v>1</v>
      </c>
      <c r="N99" s="482">
        <v>0</v>
      </c>
      <c r="O99" s="482">
        <v>0</v>
      </c>
      <c r="P99" s="482">
        <v>0</v>
      </c>
      <c r="Q99" s="482">
        <v>0</v>
      </c>
      <c r="R99" s="482">
        <v>0</v>
      </c>
      <c r="S99" s="482">
        <v>0</v>
      </c>
      <c r="T99" s="482">
        <v>0</v>
      </c>
      <c r="U99" s="482">
        <v>0</v>
      </c>
      <c r="V99" s="482">
        <v>0</v>
      </c>
      <c r="W99" s="482">
        <v>0</v>
      </c>
      <c r="X99" s="482">
        <v>0</v>
      </c>
      <c r="Y99" s="490">
        <v>16.2</v>
      </c>
      <c r="Z99" s="490" t="s">
        <v>418</v>
      </c>
      <c r="AA99" s="482">
        <v>0</v>
      </c>
      <c r="AB99" s="490">
        <v>0</v>
      </c>
      <c r="AC99" s="482">
        <v>0</v>
      </c>
      <c r="AD99" s="490">
        <v>0</v>
      </c>
      <c r="AE99" s="482">
        <v>0</v>
      </c>
      <c r="AF99" s="491">
        <v>0</v>
      </c>
      <c r="AL99" s="292">
        <f t="shared" si="84"/>
        <v>0</v>
      </c>
      <c r="AN99" s="18">
        <f t="shared" si="115"/>
        <v>0.91666666666666552</v>
      </c>
      <c r="AO99" s="26">
        <f>SUM(C103,C210,C317,C424,C531,C638,C745)/config!$AC$13</f>
        <v>0</v>
      </c>
      <c r="AP99" s="27">
        <f>SUM(D103:E103,D210:E210,D317:E317,D424:E424,D531:E531,D638:E638,D745:E745)/config!$AC$13</f>
        <v>0</v>
      </c>
      <c r="AQ99" s="27">
        <f>SUM(F103,F210,F317,F424,F531,F638,F745)/config!$AC$13</f>
        <v>0</v>
      </c>
      <c r="AR99" s="27">
        <f>SUM(G103,G210,G317,G424,G531,G638,G745)/config!$AC$13</f>
        <v>0</v>
      </c>
      <c r="AS99" s="28">
        <f>SUM(H103:H103,H210:H210,H317:H317,H424:H424,H531:H531,H638:H638,H745:H745)/config!$AC$13</f>
        <v>0</v>
      </c>
      <c r="AU99" s="18">
        <f t="shared" si="116"/>
        <v>0.91666666666666552</v>
      </c>
      <c r="AV99" s="29">
        <f t="shared" si="85"/>
        <v>0</v>
      </c>
      <c r="AW99" s="30">
        <f t="shared" si="86"/>
        <v>0</v>
      </c>
      <c r="AX99" s="30">
        <f t="shared" si="87"/>
        <v>0</v>
      </c>
      <c r="AY99" s="30">
        <f t="shared" si="88"/>
        <v>0</v>
      </c>
      <c r="AZ99" s="30">
        <f t="shared" si="89"/>
        <v>0</v>
      </c>
      <c r="BA99" s="30">
        <f t="shared" si="90"/>
        <v>0</v>
      </c>
      <c r="BB99" s="31">
        <f t="shared" si="91"/>
        <v>0</v>
      </c>
      <c r="BC99" s="8"/>
      <c r="BD99" s="18">
        <f t="shared" si="92"/>
        <v>0.91666666666666552</v>
      </c>
      <c r="BE99" s="26" t="str">
        <f t="shared" si="93"/>
        <v>-</v>
      </c>
      <c r="BF99" s="27" t="str">
        <f t="shared" si="94"/>
        <v>-</v>
      </c>
      <c r="BG99" s="27" t="str">
        <f t="shared" si="95"/>
        <v>-</v>
      </c>
      <c r="BH99" s="27" t="str">
        <f t="shared" si="96"/>
        <v>-</v>
      </c>
      <c r="BI99" s="27" t="str">
        <f t="shared" si="97"/>
        <v>-</v>
      </c>
      <c r="BJ99" s="27" t="str">
        <f t="shared" si="98"/>
        <v>-</v>
      </c>
      <c r="BK99" s="28" t="str">
        <f t="shared" si="99"/>
        <v>-</v>
      </c>
      <c r="BL99" s="8"/>
      <c r="BM99" s="18">
        <f t="shared" si="100"/>
        <v>0.91666666666666552</v>
      </c>
      <c r="BN99" s="26" t="str">
        <f t="shared" si="101"/>
        <v>-</v>
      </c>
      <c r="BO99" s="27" t="str">
        <f t="shared" si="102"/>
        <v>-</v>
      </c>
      <c r="BP99" s="27" t="str">
        <f t="shared" si="103"/>
        <v>-</v>
      </c>
      <c r="BQ99" s="27" t="str">
        <f t="shared" si="104"/>
        <v>-</v>
      </c>
      <c r="BR99" s="27" t="str">
        <f t="shared" si="105"/>
        <v>-</v>
      </c>
      <c r="BS99" s="27" t="str">
        <f t="shared" si="106"/>
        <v>-</v>
      </c>
      <c r="BT99" s="28" t="str">
        <f t="shared" si="107"/>
        <v>-</v>
      </c>
      <c r="BV99" s="25" t="e">
        <f t="shared" si="117"/>
        <v>#N/A</v>
      </c>
      <c r="BW99" s="304" t="e">
        <f t="shared" si="118"/>
        <v>#N/A</v>
      </c>
      <c r="BX99" s="306">
        <f t="shared" si="120"/>
        <v>60</v>
      </c>
      <c r="BZ99" s="26">
        <f t="shared" si="108"/>
        <v>0</v>
      </c>
      <c r="CA99" s="27">
        <f t="shared" si="109"/>
        <v>0</v>
      </c>
      <c r="CB99" s="27">
        <f t="shared" si="110"/>
        <v>0</v>
      </c>
      <c r="CC99" s="27">
        <f t="shared" si="111"/>
        <v>0</v>
      </c>
      <c r="CD99" s="27">
        <f t="shared" si="112"/>
        <v>0</v>
      </c>
      <c r="CE99" s="27">
        <f t="shared" si="113"/>
        <v>0</v>
      </c>
      <c r="CF99" s="28">
        <f t="shared" si="114"/>
        <v>0</v>
      </c>
      <c r="CI99" s="26" t="str">
        <f t="shared" si="119"/>
        <v/>
      </c>
      <c r="CJ99" s="27" t="str">
        <f t="shared" si="121"/>
        <v/>
      </c>
      <c r="CK99" s="27" t="str">
        <f t="shared" si="122"/>
        <v/>
      </c>
      <c r="CL99" s="27" t="str">
        <f t="shared" si="123"/>
        <v/>
      </c>
      <c r="CM99" s="27" t="str">
        <f t="shared" si="124"/>
        <v/>
      </c>
      <c r="CN99" s="27" t="str">
        <f t="shared" si="125"/>
        <v/>
      </c>
      <c r="CO99" s="28" t="str">
        <f t="shared" si="126"/>
        <v/>
      </c>
    </row>
    <row r="100" spans="1:93" ht="15" customHeight="1" x14ac:dyDescent="0.25">
      <c r="A100" s="463" t="s">
        <v>116</v>
      </c>
      <c r="B100" s="482">
        <v>1</v>
      </c>
      <c r="C100" s="482">
        <v>0</v>
      </c>
      <c r="D100" s="482">
        <v>0</v>
      </c>
      <c r="E100" s="482">
        <v>0</v>
      </c>
      <c r="F100" s="482">
        <v>1</v>
      </c>
      <c r="G100" s="482">
        <v>0</v>
      </c>
      <c r="H100" s="482">
        <v>0</v>
      </c>
      <c r="I100" s="482" t="s">
        <v>20</v>
      </c>
      <c r="J100" s="479" t="s">
        <v>116</v>
      </c>
      <c r="K100" s="489">
        <v>0</v>
      </c>
      <c r="L100" s="482">
        <v>0</v>
      </c>
      <c r="M100" s="482">
        <v>1</v>
      </c>
      <c r="N100" s="482">
        <v>0</v>
      </c>
      <c r="O100" s="482">
        <v>0</v>
      </c>
      <c r="P100" s="482">
        <v>0</v>
      </c>
      <c r="Q100" s="482">
        <v>0</v>
      </c>
      <c r="R100" s="482">
        <v>0</v>
      </c>
      <c r="S100" s="482">
        <v>0</v>
      </c>
      <c r="T100" s="482">
        <v>0</v>
      </c>
      <c r="U100" s="482">
        <v>0</v>
      </c>
      <c r="V100" s="482">
        <v>0</v>
      </c>
      <c r="W100" s="482">
        <v>0</v>
      </c>
      <c r="X100" s="482">
        <v>0</v>
      </c>
      <c r="Y100" s="490">
        <v>18.100000000000001</v>
      </c>
      <c r="Z100" s="490" t="s">
        <v>418</v>
      </c>
      <c r="AA100" s="482">
        <v>0</v>
      </c>
      <c r="AB100" s="490">
        <v>0</v>
      </c>
      <c r="AC100" s="482">
        <v>0</v>
      </c>
      <c r="AD100" s="490">
        <v>0</v>
      </c>
      <c r="AE100" s="482">
        <v>0</v>
      </c>
      <c r="AF100" s="491">
        <v>0</v>
      </c>
      <c r="AL100" s="292">
        <f t="shared" si="84"/>
        <v>0</v>
      </c>
      <c r="AN100" s="18">
        <f t="shared" si="115"/>
        <v>0.92708333333333215</v>
      </c>
      <c r="AO100" s="26">
        <f>SUM(C104,C211,C318,C425,C532,C639,C746)/config!$AC$13</f>
        <v>0</v>
      </c>
      <c r="AP100" s="27">
        <f>SUM(D104:E104,D211:E211,D318:E318,D425:E425,D532:E532,D639:E639,D746:E746)/config!$AC$13</f>
        <v>0</v>
      </c>
      <c r="AQ100" s="27">
        <f>SUM(F104,F211,F318,F425,F532,F639,F746)/config!$AC$13</f>
        <v>0</v>
      </c>
      <c r="AR100" s="27">
        <f>SUM(G104,G211,G318,G425,G532,G639,G746)/config!$AC$13</f>
        <v>0</v>
      </c>
      <c r="AS100" s="28">
        <f>SUM(H104:H104,H211:H211,H318:H318,H425:H425,H532:H532,H639:H639,H746:H746)/config!$AC$13</f>
        <v>0</v>
      </c>
      <c r="AU100" s="18">
        <f t="shared" si="116"/>
        <v>0.92708333333333215</v>
      </c>
      <c r="AV100" s="29">
        <f t="shared" si="85"/>
        <v>0</v>
      </c>
      <c r="AW100" s="30">
        <f t="shared" si="86"/>
        <v>0</v>
      </c>
      <c r="AX100" s="30">
        <f t="shared" si="87"/>
        <v>0</v>
      </c>
      <c r="AY100" s="30">
        <f t="shared" si="88"/>
        <v>0</v>
      </c>
      <c r="AZ100" s="30">
        <f t="shared" si="89"/>
        <v>0</v>
      </c>
      <c r="BA100" s="30">
        <f t="shared" si="90"/>
        <v>0</v>
      </c>
      <c r="BB100" s="31">
        <f t="shared" si="91"/>
        <v>0</v>
      </c>
      <c r="BC100" s="8"/>
      <c r="BD100" s="18">
        <f t="shared" si="92"/>
        <v>0.92708333333333215</v>
      </c>
      <c r="BE100" s="26" t="str">
        <f t="shared" si="93"/>
        <v>-</v>
      </c>
      <c r="BF100" s="27" t="str">
        <f t="shared" si="94"/>
        <v>-</v>
      </c>
      <c r="BG100" s="27" t="str">
        <f t="shared" si="95"/>
        <v>-</v>
      </c>
      <c r="BH100" s="27" t="str">
        <f t="shared" si="96"/>
        <v>-</v>
      </c>
      <c r="BI100" s="27" t="str">
        <f t="shared" si="97"/>
        <v>-</v>
      </c>
      <c r="BJ100" s="27" t="str">
        <f t="shared" si="98"/>
        <v>-</v>
      </c>
      <c r="BK100" s="28" t="str">
        <f t="shared" si="99"/>
        <v>-</v>
      </c>
      <c r="BL100" s="8"/>
      <c r="BM100" s="18">
        <f t="shared" si="100"/>
        <v>0.92708333333333215</v>
      </c>
      <c r="BN100" s="26" t="str">
        <f t="shared" si="101"/>
        <v>-</v>
      </c>
      <c r="BO100" s="27" t="str">
        <f t="shared" si="102"/>
        <v>-</v>
      </c>
      <c r="BP100" s="27" t="str">
        <f t="shared" si="103"/>
        <v>-</v>
      </c>
      <c r="BQ100" s="27" t="str">
        <f t="shared" si="104"/>
        <v>-</v>
      </c>
      <c r="BR100" s="27" t="str">
        <f t="shared" si="105"/>
        <v>-</v>
      </c>
      <c r="BS100" s="27" t="str">
        <f t="shared" si="106"/>
        <v>-</v>
      </c>
      <c r="BT100" s="28" t="str">
        <f t="shared" si="107"/>
        <v>-</v>
      </c>
      <c r="BV100" s="25" t="e">
        <f t="shared" si="117"/>
        <v>#N/A</v>
      </c>
      <c r="BW100" s="304" t="e">
        <f t="shared" si="118"/>
        <v>#N/A</v>
      </c>
      <c r="BX100" s="306">
        <f t="shared" si="120"/>
        <v>60</v>
      </c>
      <c r="BZ100" s="26">
        <f t="shared" si="108"/>
        <v>0</v>
      </c>
      <c r="CA100" s="27">
        <f t="shared" si="109"/>
        <v>0</v>
      </c>
      <c r="CB100" s="27">
        <f t="shared" si="110"/>
        <v>0</v>
      </c>
      <c r="CC100" s="27">
        <f t="shared" si="111"/>
        <v>0</v>
      </c>
      <c r="CD100" s="27">
        <f t="shared" si="112"/>
        <v>0</v>
      </c>
      <c r="CE100" s="27">
        <f t="shared" si="113"/>
        <v>0</v>
      </c>
      <c r="CF100" s="28">
        <f t="shared" si="114"/>
        <v>0</v>
      </c>
      <c r="CI100" s="26" t="str">
        <f t="shared" si="119"/>
        <v/>
      </c>
      <c r="CJ100" s="27" t="str">
        <f t="shared" si="121"/>
        <v/>
      </c>
      <c r="CK100" s="27" t="str">
        <f t="shared" si="122"/>
        <v/>
      </c>
      <c r="CL100" s="27" t="str">
        <f t="shared" si="123"/>
        <v/>
      </c>
      <c r="CM100" s="27" t="str">
        <f t="shared" si="124"/>
        <v/>
      </c>
      <c r="CN100" s="27" t="str">
        <f t="shared" si="125"/>
        <v/>
      </c>
      <c r="CO100" s="28" t="str">
        <f t="shared" si="126"/>
        <v/>
      </c>
    </row>
    <row r="101" spans="1:93" ht="15" customHeight="1" x14ac:dyDescent="0.25">
      <c r="A101" s="463" t="s">
        <v>117</v>
      </c>
      <c r="B101" s="482">
        <v>0</v>
      </c>
      <c r="C101" s="482">
        <v>0</v>
      </c>
      <c r="D101" s="482">
        <v>0</v>
      </c>
      <c r="E101" s="482">
        <v>0</v>
      </c>
      <c r="F101" s="482">
        <v>0</v>
      </c>
      <c r="G101" s="482">
        <v>0</v>
      </c>
      <c r="H101" s="482">
        <v>0</v>
      </c>
      <c r="I101" s="482" t="s">
        <v>20</v>
      </c>
      <c r="J101" s="479" t="s">
        <v>117</v>
      </c>
      <c r="K101" s="489">
        <v>0</v>
      </c>
      <c r="L101" s="482">
        <v>0</v>
      </c>
      <c r="M101" s="482">
        <v>0</v>
      </c>
      <c r="N101" s="482">
        <v>0</v>
      </c>
      <c r="O101" s="482">
        <v>0</v>
      </c>
      <c r="P101" s="482">
        <v>0</v>
      </c>
      <c r="Q101" s="482">
        <v>0</v>
      </c>
      <c r="R101" s="482">
        <v>0</v>
      </c>
      <c r="S101" s="482">
        <v>0</v>
      </c>
      <c r="T101" s="482">
        <v>0</v>
      </c>
      <c r="U101" s="482">
        <v>0</v>
      </c>
      <c r="V101" s="482">
        <v>0</v>
      </c>
      <c r="W101" s="482">
        <v>0</v>
      </c>
      <c r="X101" s="482">
        <v>0</v>
      </c>
      <c r="Y101" s="490" t="s">
        <v>418</v>
      </c>
      <c r="Z101" s="490" t="s">
        <v>418</v>
      </c>
      <c r="AA101" s="482">
        <v>0</v>
      </c>
      <c r="AB101" s="490">
        <v>0</v>
      </c>
      <c r="AC101" s="482">
        <v>0</v>
      </c>
      <c r="AD101" s="490">
        <v>0</v>
      </c>
      <c r="AE101" s="482">
        <v>0</v>
      </c>
      <c r="AF101" s="491">
        <v>0</v>
      </c>
      <c r="AL101" s="292">
        <f t="shared" si="84"/>
        <v>0</v>
      </c>
      <c r="AN101" s="18">
        <f t="shared" si="115"/>
        <v>0.93749999999999878</v>
      </c>
      <c r="AO101" s="26">
        <f>SUM(C105,C212,C319,C426,C533,C640,C747)/config!$AC$13</f>
        <v>0</v>
      </c>
      <c r="AP101" s="27">
        <f>SUM(D105:E105,D212:E212,D319:E319,D426:E426,D533:E533,D640:E640,D747:E747)/config!$AC$13</f>
        <v>0</v>
      </c>
      <c r="AQ101" s="27">
        <f>SUM(F105,F212,F319,F426,F533,F640,F747)/config!$AC$13</f>
        <v>0</v>
      </c>
      <c r="AR101" s="27">
        <f>SUM(G105,G212,G319,G426,G533,G640,G747)/config!$AC$13</f>
        <v>0</v>
      </c>
      <c r="AS101" s="28">
        <f>SUM(H105:H105,H212:H212,H319:H319,H426:H426,H533:H533,H640:H640,H747:H747)/config!$AC$13</f>
        <v>0</v>
      </c>
      <c r="AU101" s="18">
        <f t="shared" si="116"/>
        <v>0.93749999999999878</v>
      </c>
      <c r="AV101" s="29">
        <f t="shared" si="85"/>
        <v>0</v>
      </c>
      <c r="AW101" s="30">
        <f t="shared" si="86"/>
        <v>0</v>
      </c>
      <c r="AX101" s="30">
        <f t="shared" si="87"/>
        <v>0</v>
      </c>
      <c r="AY101" s="30">
        <f t="shared" si="88"/>
        <v>0</v>
      </c>
      <c r="AZ101" s="30">
        <f t="shared" si="89"/>
        <v>0</v>
      </c>
      <c r="BA101" s="30">
        <f t="shared" si="90"/>
        <v>0</v>
      </c>
      <c r="BB101" s="31">
        <f t="shared" si="91"/>
        <v>0</v>
      </c>
      <c r="BC101" s="8"/>
      <c r="BD101" s="18">
        <f t="shared" si="92"/>
        <v>0.93749999999999878</v>
      </c>
      <c r="BE101" s="26" t="str">
        <f t="shared" si="93"/>
        <v>-</v>
      </c>
      <c r="BF101" s="27" t="str">
        <f t="shared" si="94"/>
        <v>-</v>
      </c>
      <c r="BG101" s="27" t="str">
        <f t="shared" si="95"/>
        <v>-</v>
      </c>
      <c r="BH101" s="27" t="str">
        <f t="shared" si="96"/>
        <v>-</v>
      </c>
      <c r="BI101" s="27" t="str">
        <f t="shared" si="97"/>
        <v>-</v>
      </c>
      <c r="BJ101" s="27" t="str">
        <f t="shared" si="98"/>
        <v>-</v>
      </c>
      <c r="BK101" s="28" t="str">
        <f t="shared" si="99"/>
        <v>-</v>
      </c>
      <c r="BL101" s="8"/>
      <c r="BM101" s="18">
        <f t="shared" si="100"/>
        <v>0.93749999999999878</v>
      </c>
      <c r="BN101" s="26" t="str">
        <f t="shared" si="101"/>
        <v>-</v>
      </c>
      <c r="BO101" s="27" t="str">
        <f t="shared" si="102"/>
        <v>-</v>
      </c>
      <c r="BP101" s="27" t="str">
        <f t="shared" si="103"/>
        <v>-</v>
      </c>
      <c r="BQ101" s="27" t="str">
        <f t="shared" si="104"/>
        <v>-</v>
      </c>
      <c r="BR101" s="27" t="str">
        <f t="shared" si="105"/>
        <v>-</v>
      </c>
      <c r="BS101" s="27" t="str">
        <f t="shared" si="106"/>
        <v>-</v>
      </c>
      <c r="BT101" s="28" t="str">
        <f t="shared" si="107"/>
        <v>-</v>
      </c>
      <c r="BV101" s="25" t="e">
        <f t="shared" si="117"/>
        <v>#N/A</v>
      </c>
      <c r="BW101" s="304" t="e">
        <f t="shared" si="118"/>
        <v>#N/A</v>
      </c>
      <c r="BX101" s="306">
        <f t="shared" si="120"/>
        <v>60</v>
      </c>
      <c r="BZ101" s="26">
        <f t="shared" si="108"/>
        <v>0</v>
      </c>
      <c r="CA101" s="27">
        <f t="shared" si="109"/>
        <v>0</v>
      </c>
      <c r="CB101" s="27">
        <f t="shared" si="110"/>
        <v>0</v>
      </c>
      <c r="CC101" s="27">
        <f t="shared" si="111"/>
        <v>0</v>
      </c>
      <c r="CD101" s="27">
        <f t="shared" si="112"/>
        <v>0</v>
      </c>
      <c r="CE101" s="27">
        <f t="shared" si="113"/>
        <v>0</v>
      </c>
      <c r="CF101" s="28">
        <f t="shared" si="114"/>
        <v>0</v>
      </c>
      <c r="CI101" s="26" t="str">
        <f t="shared" si="119"/>
        <v/>
      </c>
      <c r="CJ101" s="27" t="str">
        <f t="shared" si="121"/>
        <v/>
      </c>
      <c r="CK101" s="27" t="str">
        <f t="shared" si="122"/>
        <v/>
      </c>
      <c r="CL101" s="27" t="str">
        <f t="shared" si="123"/>
        <v/>
      </c>
      <c r="CM101" s="27" t="str">
        <f t="shared" si="124"/>
        <v/>
      </c>
      <c r="CN101" s="27" t="str">
        <f t="shared" si="125"/>
        <v/>
      </c>
      <c r="CO101" s="28" t="str">
        <f t="shared" si="126"/>
        <v/>
      </c>
    </row>
    <row r="102" spans="1:93" ht="15" customHeight="1" x14ac:dyDescent="0.25">
      <c r="A102" s="463" t="s">
        <v>118</v>
      </c>
      <c r="B102" s="482">
        <v>0</v>
      </c>
      <c r="C102" s="482">
        <v>0</v>
      </c>
      <c r="D102" s="482">
        <v>0</v>
      </c>
      <c r="E102" s="482">
        <v>0</v>
      </c>
      <c r="F102" s="482">
        <v>0</v>
      </c>
      <c r="G102" s="482">
        <v>0</v>
      </c>
      <c r="H102" s="482">
        <v>0</v>
      </c>
      <c r="I102" s="482" t="s">
        <v>20</v>
      </c>
      <c r="J102" s="479" t="s">
        <v>118</v>
      </c>
      <c r="K102" s="489">
        <v>0</v>
      </c>
      <c r="L102" s="482">
        <v>0</v>
      </c>
      <c r="M102" s="482">
        <v>0</v>
      </c>
      <c r="N102" s="482">
        <v>0</v>
      </c>
      <c r="O102" s="482">
        <v>0</v>
      </c>
      <c r="P102" s="482">
        <v>0</v>
      </c>
      <c r="Q102" s="482">
        <v>0</v>
      </c>
      <c r="R102" s="482">
        <v>0</v>
      </c>
      <c r="S102" s="482">
        <v>0</v>
      </c>
      <c r="T102" s="482">
        <v>0</v>
      </c>
      <c r="U102" s="482">
        <v>0</v>
      </c>
      <c r="V102" s="482">
        <v>0</v>
      </c>
      <c r="W102" s="482">
        <v>0</v>
      </c>
      <c r="X102" s="482">
        <v>0</v>
      </c>
      <c r="Y102" s="490" t="s">
        <v>418</v>
      </c>
      <c r="Z102" s="490" t="s">
        <v>418</v>
      </c>
      <c r="AA102" s="482">
        <v>0</v>
      </c>
      <c r="AB102" s="490">
        <v>0</v>
      </c>
      <c r="AC102" s="482">
        <v>0</v>
      </c>
      <c r="AD102" s="490">
        <v>0</v>
      </c>
      <c r="AE102" s="482">
        <v>0</v>
      </c>
      <c r="AF102" s="491">
        <v>0</v>
      </c>
      <c r="AL102" s="292">
        <f t="shared" si="84"/>
        <v>0</v>
      </c>
      <c r="AN102" s="18">
        <f t="shared" si="115"/>
        <v>0.94791666666666541</v>
      </c>
      <c r="AO102" s="26">
        <f>SUM(C106,C213,C320,C427,C534,C641,C748)/config!$AC$13</f>
        <v>0</v>
      </c>
      <c r="AP102" s="27">
        <f>SUM(D106:E106,D213:E213,D320:E320,D427:E427,D534:E534,D641:E641,D748:E748)/config!$AC$13</f>
        <v>0</v>
      </c>
      <c r="AQ102" s="27">
        <f>SUM(F106,F213,F320,F427,F534,F641,F748)/config!$AC$13</f>
        <v>0</v>
      </c>
      <c r="AR102" s="27">
        <f>SUM(G106,G213,G320,G427,G534,G641,G748)/config!$AC$13</f>
        <v>0</v>
      </c>
      <c r="AS102" s="28">
        <f>SUM(H106:H106,H213:H213,H320:H320,H427:H427,H534:H534,H641:H641,H748:H748)/config!$AC$13</f>
        <v>0</v>
      </c>
      <c r="AU102" s="18">
        <f t="shared" si="116"/>
        <v>0.94791666666666541</v>
      </c>
      <c r="AV102" s="29">
        <f t="shared" si="85"/>
        <v>0</v>
      </c>
      <c r="AW102" s="30">
        <f t="shared" si="86"/>
        <v>0</v>
      </c>
      <c r="AX102" s="30">
        <f t="shared" si="87"/>
        <v>0</v>
      </c>
      <c r="AY102" s="30">
        <f t="shared" si="88"/>
        <v>0</v>
      </c>
      <c r="AZ102" s="30">
        <f t="shared" si="89"/>
        <v>0</v>
      </c>
      <c r="BA102" s="30">
        <f t="shared" si="90"/>
        <v>0</v>
      </c>
      <c r="BB102" s="31">
        <f t="shared" si="91"/>
        <v>0</v>
      </c>
      <c r="BC102" s="8"/>
      <c r="BD102" s="18">
        <f t="shared" si="92"/>
        <v>0.94791666666666541</v>
      </c>
      <c r="BE102" s="26" t="str">
        <f t="shared" si="93"/>
        <v>-</v>
      </c>
      <c r="BF102" s="27" t="str">
        <f t="shared" si="94"/>
        <v>-</v>
      </c>
      <c r="BG102" s="27" t="str">
        <f t="shared" si="95"/>
        <v>-</v>
      </c>
      <c r="BH102" s="27" t="str">
        <f t="shared" si="96"/>
        <v>-</v>
      </c>
      <c r="BI102" s="27" t="str">
        <f t="shared" si="97"/>
        <v>-</v>
      </c>
      <c r="BJ102" s="27" t="str">
        <f t="shared" si="98"/>
        <v>-</v>
      </c>
      <c r="BK102" s="28" t="str">
        <f t="shared" si="99"/>
        <v>-</v>
      </c>
      <c r="BL102" s="8"/>
      <c r="BM102" s="18">
        <f t="shared" si="100"/>
        <v>0.94791666666666541</v>
      </c>
      <c r="BN102" s="26" t="str">
        <f t="shared" si="101"/>
        <v>-</v>
      </c>
      <c r="BO102" s="27" t="str">
        <f t="shared" si="102"/>
        <v>-</v>
      </c>
      <c r="BP102" s="27" t="str">
        <f t="shared" si="103"/>
        <v>-</v>
      </c>
      <c r="BQ102" s="27" t="str">
        <f t="shared" si="104"/>
        <v>-</v>
      </c>
      <c r="BR102" s="27" t="str">
        <f t="shared" si="105"/>
        <v>-</v>
      </c>
      <c r="BS102" s="27" t="str">
        <f t="shared" si="106"/>
        <v>-</v>
      </c>
      <c r="BT102" s="28" t="str">
        <f t="shared" si="107"/>
        <v>-</v>
      </c>
      <c r="BV102" s="25" t="e">
        <f t="shared" si="117"/>
        <v>#N/A</v>
      </c>
      <c r="BW102" s="304" t="e">
        <f t="shared" si="118"/>
        <v>#N/A</v>
      </c>
      <c r="BX102" s="306">
        <f t="shared" si="120"/>
        <v>60</v>
      </c>
      <c r="BZ102" s="26">
        <f t="shared" si="108"/>
        <v>0</v>
      </c>
      <c r="CA102" s="27">
        <f t="shared" si="109"/>
        <v>0</v>
      </c>
      <c r="CB102" s="27">
        <f t="shared" si="110"/>
        <v>0</v>
      </c>
      <c r="CC102" s="27">
        <f t="shared" si="111"/>
        <v>0</v>
      </c>
      <c r="CD102" s="27">
        <f t="shared" si="112"/>
        <v>0</v>
      </c>
      <c r="CE102" s="27">
        <f t="shared" si="113"/>
        <v>0</v>
      </c>
      <c r="CF102" s="28">
        <f t="shared" si="114"/>
        <v>0</v>
      </c>
      <c r="CI102" s="26" t="str">
        <f t="shared" si="119"/>
        <v/>
      </c>
      <c r="CJ102" s="27" t="str">
        <f t="shared" si="121"/>
        <v/>
      </c>
      <c r="CK102" s="27" t="str">
        <f t="shared" si="122"/>
        <v/>
      </c>
      <c r="CL102" s="27" t="str">
        <f t="shared" si="123"/>
        <v/>
      </c>
      <c r="CM102" s="27" t="str">
        <f t="shared" si="124"/>
        <v/>
      </c>
      <c r="CN102" s="27" t="str">
        <f t="shared" si="125"/>
        <v/>
      </c>
      <c r="CO102" s="28" t="str">
        <f t="shared" si="126"/>
        <v/>
      </c>
    </row>
    <row r="103" spans="1:93" ht="15" customHeight="1" x14ac:dyDescent="0.25">
      <c r="A103" s="463" t="s">
        <v>68</v>
      </c>
      <c r="B103" s="482">
        <v>0</v>
      </c>
      <c r="C103" s="482">
        <v>0</v>
      </c>
      <c r="D103" s="482">
        <v>0</v>
      </c>
      <c r="E103" s="482">
        <v>0</v>
      </c>
      <c r="F103" s="482">
        <v>0</v>
      </c>
      <c r="G103" s="482">
        <v>0</v>
      </c>
      <c r="H103" s="482">
        <v>0</v>
      </c>
      <c r="I103" s="482" t="s">
        <v>20</v>
      </c>
      <c r="J103" s="479" t="s">
        <v>68</v>
      </c>
      <c r="K103" s="489">
        <v>0</v>
      </c>
      <c r="L103" s="482">
        <v>0</v>
      </c>
      <c r="M103" s="482">
        <v>0</v>
      </c>
      <c r="N103" s="482">
        <v>0</v>
      </c>
      <c r="O103" s="482">
        <v>0</v>
      </c>
      <c r="P103" s="482">
        <v>0</v>
      </c>
      <c r="Q103" s="482">
        <v>0</v>
      </c>
      <c r="R103" s="482">
        <v>0</v>
      </c>
      <c r="S103" s="482">
        <v>0</v>
      </c>
      <c r="T103" s="482">
        <v>0</v>
      </c>
      <c r="U103" s="482">
        <v>0</v>
      </c>
      <c r="V103" s="482">
        <v>0</v>
      </c>
      <c r="W103" s="482">
        <v>0</v>
      </c>
      <c r="X103" s="482">
        <v>0</v>
      </c>
      <c r="Y103" s="490" t="s">
        <v>418</v>
      </c>
      <c r="Z103" s="490" t="s">
        <v>418</v>
      </c>
      <c r="AA103" s="482">
        <v>0</v>
      </c>
      <c r="AB103" s="490">
        <v>0</v>
      </c>
      <c r="AC103" s="482">
        <v>0</v>
      </c>
      <c r="AD103" s="490">
        <v>0</v>
      </c>
      <c r="AE103" s="482">
        <v>0</v>
      </c>
      <c r="AF103" s="491">
        <v>0</v>
      </c>
      <c r="AL103" s="292">
        <f t="shared" si="84"/>
        <v>0</v>
      </c>
      <c r="AN103" s="18">
        <f t="shared" si="115"/>
        <v>0.95833333333333204</v>
      </c>
      <c r="AO103" s="26">
        <f>SUM(C107,C214,C321,C428,C535,C642,C749)/config!$AC$13</f>
        <v>0</v>
      </c>
      <c r="AP103" s="27">
        <f>SUM(D107:E107,D214:E214,D321:E321,D428:E428,D535:E535,D642:E642,D749:E749)/config!$AC$13</f>
        <v>0</v>
      </c>
      <c r="AQ103" s="27">
        <f>SUM(F107,F214,F321,F428,F535,F642,F749)/config!$AC$13</f>
        <v>0</v>
      </c>
      <c r="AR103" s="27">
        <f>SUM(G107,G214,G321,G428,G535,G642,G749)/config!$AC$13</f>
        <v>0</v>
      </c>
      <c r="AS103" s="28">
        <f>SUM(H107:H107,H214:H214,H321:H321,H428:H428,H535:H535,H642:H642,H749:H749)/config!$AC$13</f>
        <v>0</v>
      </c>
      <c r="AU103" s="18">
        <f t="shared" si="116"/>
        <v>0.95833333333333204</v>
      </c>
      <c r="AV103" s="29">
        <f t="shared" si="85"/>
        <v>0</v>
      </c>
      <c r="AW103" s="30">
        <f t="shared" si="86"/>
        <v>0</v>
      </c>
      <c r="AX103" s="30">
        <f t="shared" si="87"/>
        <v>0</v>
      </c>
      <c r="AY103" s="30">
        <f t="shared" si="88"/>
        <v>0</v>
      </c>
      <c r="AZ103" s="30">
        <f t="shared" si="89"/>
        <v>0</v>
      </c>
      <c r="BA103" s="30">
        <f t="shared" si="90"/>
        <v>0</v>
      </c>
      <c r="BB103" s="31">
        <f t="shared" si="91"/>
        <v>0</v>
      </c>
      <c r="BC103" s="8"/>
      <c r="BD103" s="18">
        <f t="shared" si="92"/>
        <v>0.95833333333333204</v>
      </c>
      <c r="BE103" s="26" t="str">
        <f t="shared" si="93"/>
        <v>-</v>
      </c>
      <c r="BF103" s="27" t="str">
        <f t="shared" si="94"/>
        <v>-</v>
      </c>
      <c r="BG103" s="27" t="str">
        <f t="shared" si="95"/>
        <v>-</v>
      </c>
      <c r="BH103" s="27" t="str">
        <f t="shared" si="96"/>
        <v>-</v>
      </c>
      <c r="BI103" s="27" t="str">
        <f t="shared" si="97"/>
        <v>-</v>
      </c>
      <c r="BJ103" s="27" t="str">
        <f t="shared" si="98"/>
        <v>-</v>
      </c>
      <c r="BK103" s="28" t="str">
        <f t="shared" si="99"/>
        <v>-</v>
      </c>
      <c r="BL103" s="8"/>
      <c r="BM103" s="18">
        <f t="shared" si="100"/>
        <v>0.95833333333333204</v>
      </c>
      <c r="BN103" s="26" t="str">
        <f t="shared" si="101"/>
        <v>-</v>
      </c>
      <c r="BO103" s="27" t="str">
        <f t="shared" si="102"/>
        <v>-</v>
      </c>
      <c r="BP103" s="27" t="str">
        <f t="shared" si="103"/>
        <v>-</v>
      </c>
      <c r="BQ103" s="27" t="str">
        <f t="shared" si="104"/>
        <v>-</v>
      </c>
      <c r="BR103" s="27" t="str">
        <f t="shared" si="105"/>
        <v>-</v>
      </c>
      <c r="BS103" s="27" t="str">
        <f t="shared" si="106"/>
        <v>-</v>
      </c>
      <c r="BT103" s="28" t="str">
        <f t="shared" si="107"/>
        <v>-</v>
      </c>
      <c r="BV103" s="25" t="e">
        <f t="shared" si="117"/>
        <v>#N/A</v>
      </c>
      <c r="BW103" s="304" t="e">
        <f t="shared" si="118"/>
        <v>#N/A</v>
      </c>
      <c r="BX103" s="306">
        <f t="shared" si="120"/>
        <v>60</v>
      </c>
      <c r="BZ103" s="26">
        <f t="shared" si="108"/>
        <v>0</v>
      </c>
      <c r="CA103" s="27">
        <f t="shared" si="109"/>
        <v>0</v>
      </c>
      <c r="CB103" s="27">
        <f t="shared" si="110"/>
        <v>0</v>
      </c>
      <c r="CC103" s="27">
        <f t="shared" si="111"/>
        <v>0</v>
      </c>
      <c r="CD103" s="27">
        <f t="shared" si="112"/>
        <v>0</v>
      </c>
      <c r="CE103" s="27">
        <f t="shared" si="113"/>
        <v>0</v>
      </c>
      <c r="CF103" s="28">
        <f t="shared" si="114"/>
        <v>0</v>
      </c>
      <c r="CI103" s="26" t="str">
        <f t="shared" si="119"/>
        <v/>
      </c>
      <c r="CJ103" s="27" t="str">
        <f t="shared" si="121"/>
        <v/>
      </c>
      <c r="CK103" s="27" t="str">
        <f t="shared" si="122"/>
        <v/>
      </c>
      <c r="CL103" s="27" t="str">
        <f t="shared" si="123"/>
        <v/>
      </c>
      <c r="CM103" s="27" t="str">
        <f t="shared" si="124"/>
        <v/>
      </c>
      <c r="CN103" s="27" t="str">
        <f t="shared" si="125"/>
        <v/>
      </c>
      <c r="CO103" s="28" t="str">
        <f t="shared" si="126"/>
        <v/>
      </c>
    </row>
    <row r="104" spans="1:93" ht="15" customHeight="1" x14ac:dyDescent="0.25">
      <c r="A104" s="463" t="s">
        <v>119</v>
      </c>
      <c r="B104" s="482">
        <v>0</v>
      </c>
      <c r="C104" s="482">
        <v>0</v>
      </c>
      <c r="D104" s="482">
        <v>0</v>
      </c>
      <c r="E104" s="482">
        <v>0</v>
      </c>
      <c r="F104" s="482">
        <v>0</v>
      </c>
      <c r="G104" s="482">
        <v>0</v>
      </c>
      <c r="H104" s="482">
        <v>0</v>
      </c>
      <c r="I104" s="482" t="s">
        <v>20</v>
      </c>
      <c r="J104" s="479" t="s">
        <v>119</v>
      </c>
      <c r="K104" s="489">
        <v>0</v>
      </c>
      <c r="L104" s="482">
        <v>0</v>
      </c>
      <c r="M104" s="482">
        <v>0</v>
      </c>
      <c r="N104" s="482">
        <v>0</v>
      </c>
      <c r="O104" s="482">
        <v>0</v>
      </c>
      <c r="P104" s="482">
        <v>0</v>
      </c>
      <c r="Q104" s="482">
        <v>0</v>
      </c>
      <c r="R104" s="482">
        <v>0</v>
      </c>
      <c r="S104" s="482">
        <v>0</v>
      </c>
      <c r="T104" s="482">
        <v>0</v>
      </c>
      <c r="U104" s="482">
        <v>0</v>
      </c>
      <c r="V104" s="482">
        <v>0</v>
      </c>
      <c r="W104" s="482">
        <v>0</v>
      </c>
      <c r="X104" s="482">
        <v>0</v>
      </c>
      <c r="Y104" s="490" t="s">
        <v>418</v>
      </c>
      <c r="Z104" s="490" t="s">
        <v>418</v>
      </c>
      <c r="AA104" s="482">
        <v>0</v>
      </c>
      <c r="AB104" s="490">
        <v>0</v>
      </c>
      <c r="AC104" s="482">
        <v>0</v>
      </c>
      <c r="AD104" s="490">
        <v>0</v>
      </c>
      <c r="AE104" s="482">
        <v>0</v>
      </c>
      <c r="AF104" s="491">
        <v>0</v>
      </c>
      <c r="AL104" s="292">
        <f t="shared" si="84"/>
        <v>0</v>
      </c>
      <c r="AN104" s="18">
        <f t="shared" si="115"/>
        <v>0.96874999999999867</v>
      </c>
      <c r="AO104" s="26">
        <f>SUM(C108,C215,C322,C429,C536,C643,C750)/config!$AC$13</f>
        <v>0</v>
      </c>
      <c r="AP104" s="27">
        <f>SUM(D108:E108,D215:E215,D322:E322,D429:E429,D536:E536,D643:E643,D750:E750)/config!$AC$13</f>
        <v>0.14285714285714285</v>
      </c>
      <c r="AQ104" s="27">
        <f>SUM(F108,F215,F322,F429,F536,F643,F750)/config!$AC$13</f>
        <v>0</v>
      </c>
      <c r="AR104" s="27">
        <f>SUM(G108,G215,G322,G429,G536,G643,G750)/config!$AC$13</f>
        <v>0</v>
      </c>
      <c r="AS104" s="28">
        <f>SUM(H108:H108,H215:H215,H322:H322,H429:H429,H536:H536,H643:H643,H750:H750)/config!$AC$13</f>
        <v>0</v>
      </c>
      <c r="AU104" s="18">
        <f t="shared" si="116"/>
        <v>0.96874999999999867</v>
      </c>
      <c r="AV104" s="29">
        <f t="shared" si="85"/>
        <v>0</v>
      </c>
      <c r="AW104" s="30">
        <f t="shared" si="86"/>
        <v>0</v>
      </c>
      <c r="AX104" s="30">
        <f t="shared" si="87"/>
        <v>0</v>
      </c>
      <c r="AY104" s="30">
        <f t="shared" si="88"/>
        <v>1</v>
      </c>
      <c r="AZ104" s="30">
        <f t="shared" si="89"/>
        <v>0</v>
      </c>
      <c r="BA104" s="30">
        <f t="shared" si="90"/>
        <v>0</v>
      </c>
      <c r="BB104" s="31">
        <f t="shared" si="91"/>
        <v>0</v>
      </c>
      <c r="BC104" s="8"/>
      <c r="BD104" s="18">
        <f t="shared" si="92"/>
        <v>0.96874999999999867</v>
      </c>
      <c r="BE104" s="26" t="str">
        <f t="shared" si="93"/>
        <v>-</v>
      </c>
      <c r="BF104" s="27" t="str">
        <f t="shared" si="94"/>
        <v>-</v>
      </c>
      <c r="BG104" s="27" t="str">
        <f t="shared" si="95"/>
        <v>-</v>
      </c>
      <c r="BH104" s="27">
        <f t="shared" si="96"/>
        <v>7.9</v>
      </c>
      <c r="BI104" s="27" t="str">
        <f t="shared" si="97"/>
        <v>-</v>
      </c>
      <c r="BJ104" s="27" t="str">
        <f t="shared" si="98"/>
        <v>-</v>
      </c>
      <c r="BK104" s="28" t="str">
        <f t="shared" si="99"/>
        <v>-</v>
      </c>
      <c r="BL104" s="8"/>
      <c r="BM104" s="18">
        <f t="shared" si="100"/>
        <v>0.96874999999999867</v>
      </c>
      <c r="BN104" s="26" t="str">
        <f t="shared" si="101"/>
        <v>-</v>
      </c>
      <c r="BO104" s="27" t="str">
        <f t="shared" si="102"/>
        <v>-</v>
      </c>
      <c r="BP104" s="27" t="str">
        <f t="shared" si="103"/>
        <v>-</v>
      </c>
      <c r="BQ104" s="27" t="str">
        <f t="shared" si="104"/>
        <v>-</v>
      </c>
      <c r="BR104" s="27" t="str">
        <f t="shared" si="105"/>
        <v>-</v>
      </c>
      <c r="BS104" s="27" t="str">
        <f t="shared" si="106"/>
        <v>-</v>
      </c>
      <c r="BT104" s="28" t="str">
        <f t="shared" si="107"/>
        <v>-</v>
      </c>
      <c r="BV104" s="25">
        <f t="shared" si="117"/>
        <v>7.9</v>
      </c>
      <c r="BW104" s="304" t="e">
        <f t="shared" si="118"/>
        <v>#N/A</v>
      </c>
      <c r="BX104" s="306">
        <f t="shared" si="120"/>
        <v>60</v>
      </c>
      <c r="BZ104" s="26">
        <f t="shared" si="108"/>
        <v>0</v>
      </c>
      <c r="CA104" s="27">
        <f t="shared" si="109"/>
        <v>0</v>
      </c>
      <c r="CB104" s="27">
        <f t="shared" si="110"/>
        <v>0</v>
      </c>
      <c r="CC104" s="27">
        <f t="shared" si="111"/>
        <v>0</v>
      </c>
      <c r="CD104" s="27">
        <f t="shared" si="112"/>
        <v>0</v>
      </c>
      <c r="CE104" s="27">
        <f t="shared" si="113"/>
        <v>0</v>
      </c>
      <c r="CF104" s="28">
        <f t="shared" si="114"/>
        <v>0</v>
      </c>
      <c r="CI104" s="26" t="str">
        <f t="shared" si="119"/>
        <v/>
      </c>
      <c r="CJ104" s="27" t="str">
        <f t="shared" si="121"/>
        <v/>
      </c>
      <c r="CK104" s="27" t="str">
        <f t="shared" si="122"/>
        <v/>
      </c>
      <c r="CL104" s="27">
        <f t="shared" si="123"/>
        <v>7.9</v>
      </c>
      <c r="CM104" s="27" t="str">
        <f t="shared" si="124"/>
        <v/>
      </c>
      <c r="CN104" s="27" t="str">
        <f t="shared" si="125"/>
        <v/>
      </c>
      <c r="CO104" s="28" t="str">
        <f t="shared" si="126"/>
        <v/>
      </c>
    </row>
    <row r="105" spans="1:93" ht="15" customHeight="1" x14ac:dyDescent="0.25">
      <c r="A105" s="463" t="s">
        <v>120</v>
      </c>
      <c r="B105" s="482">
        <v>0</v>
      </c>
      <c r="C105" s="482">
        <v>0</v>
      </c>
      <c r="D105" s="482">
        <v>0</v>
      </c>
      <c r="E105" s="482">
        <v>0</v>
      </c>
      <c r="F105" s="482">
        <v>0</v>
      </c>
      <c r="G105" s="482">
        <v>0</v>
      </c>
      <c r="H105" s="482">
        <v>0</v>
      </c>
      <c r="I105" s="482" t="s">
        <v>20</v>
      </c>
      <c r="J105" s="479" t="s">
        <v>120</v>
      </c>
      <c r="K105" s="489">
        <v>0</v>
      </c>
      <c r="L105" s="482">
        <v>0</v>
      </c>
      <c r="M105" s="482">
        <v>0</v>
      </c>
      <c r="N105" s="482">
        <v>0</v>
      </c>
      <c r="O105" s="482">
        <v>0</v>
      </c>
      <c r="P105" s="482">
        <v>0</v>
      </c>
      <c r="Q105" s="482">
        <v>0</v>
      </c>
      <c r="R105" s="482">
        <v>0</v>
      </c>
      <c r="S105" s="482">
        <v>0</v>
      </c>
      <c r="T105" s="482">
        <v>0</v>
      </c>
      <c r="U105" s="482">
        <v>0</v>
      </c>
      <c r="V105" s="482">
        <v>0</v>
      </c>
      <c r="W105" s="482">
        <v>0</v>
      </c>
      <c r="X105" s="482">
        <v>0</v>
      </c>
      <c r="Y105" s="490" t="s">
        <v>418</v>
      </c>
      <c r="Z105" s="490" t="s">
        <v>418</v>
      </c>
      <c r="AA105" s="482">
        <v>0</v>
      </c>
      <c r="AB105" s="490">
        <v>0</v>
      </c>
      <c r="AC105" s="482">
        <v>0</v>
      </c>
      <c r="AD105" s="490">
        <v>0</v>
      </c>
      <c r="AE105" s="482">
        <v>0</v>
      </c>
      <c r="AF105" s="491">
        <v>0</v>
      </c>
      <c r="AL105" s="292">
        <f t="shared" si="84"/>
        <v>0</v>
      </c>
      <c r="AN105" s="18">
        <f t="shared" si="115"/>
        <v>0.9791666666666653</v>
      </c>
      <c r="AO105" s="26">
        <f>SUM(C109,C216,C323,C430,C537,C644,C751)/config!$AC$13</f>
        <v>0</v>
      </c>
      <c r="AP105" s="27">
        <f>SUM(D109:E109,D216:E216,D323:E323,D430:E430,D537:E537,D644:E644,D751:E751)/config!$AC$13</f>
        <v>0</v>
      </c>
      <c r="AQ105" s="27">
        <f>SUM(F109,F216,F323,F430,F537,F644,F751)/config!$AC$13</f>
        <v>0</v>
      </c>
      <c r="AR105" s="27">
        <f>SUM(G109,G216,G323,G430,G537,G644,G751)/config!$AC$13</f>
        <v>0</v>
      </c>
      <c r="AS105" s="28">
        <f>SUM(H109:H109,H216:H216,H323:H323,H430:H430,H537:H537,H644:H644,H751:H751)/config!$AC$13</f>
        <v>0</v>
      </c>
      <c r="AU105" s="18">
        <f t="shared" si="116"/>
        <v>0.9791666666666653</v>
      </c>
      <c r="AV105" s="29">
        <f t="shared" si="85"/>
        <v>0</v>
      </c>
      <c r="AW105" s="30">
        <f t="shared" si="86"/>
        <v>0</v>
      </c>
      <c r="AX105" s="30">
        <f t="shared" si="87"/>
        <v>0</v>
      </c>
      <c r="AY105" s="30">
        <f t="shared" si="88"/>
        <v>0</v>
      </c>
      <c r="AZ105" s="30">
        <f t="shared" si="89"/>
        <v>0</v>
      </c>
      <c r="BA105" s="30">
        <f t="shared" si="90"/>
        <v>0</v>
      </c>
      <c r="BB105" s="31">
        <f t="shared" si="91"/>
        <v>0</v>
      </c>
      <c r="BC105" s="8"/>
      <c r="BD105" s="18">
        <f t="shared" si="92"/>
        <v>0.9791666666666653</v>
      </c>
      <c r="BE105" s="26" t="str">
        <f t="shared" si="93"/>
        <v>-</v>
      </c>
      <c r="BF105" s="27" t="str">
        <f t="shared" si="94"/>
        <v>-</v>
      </c>
      <c r="BG105" s="27" t="str">
        <f t="shared" si="95"/>
        <v>-</v>
      </c>
      <c r="BH105" s="27" t="str">
        <f t="shared" si="96"/>
        <v>-</v>
      </c>
      <c r="BI105" s="27" t="str">
        <f t="shared" si="97"/>
        <v>-</v>
      </c>
      <c r="BJ105" s="27" t="str">
        <f t="shared" si="98"/>
        <v>-</v>
      </c>
      <c r="BK105" s="28" t="str">
        <f t="shared" si="99"/>
        <v>-</v>
      </c>
      <c r="BL105" s="8"/>
      <c r="BM105" s="18">
        <f t="shared" si="100"/>
        <v>0.9791666666666653</v>
      </c>
      <c r="BN105" s="26" t="str">
        <f t="shared" si="101"/>
        <v>-</v>
      </c>
      <c r="BO105" s="27" t="str">
        <f t="shared" si="102"/>
        <v>-</v>
      </c>
      <c r="BP105" s="27" t="str">
        <f t="shared" si="103"/>
        <v>-</v>
      </c>
      <c r="BQ105" s="27" t="str">
        <f t="shared" si="104"/>
        <v>-</v>
      </c>
      <c r="BR105" s="27" t="str">
        <f t="shared" si="105"/>
        <v>-</v>
      </c>
      <c r="BS105" s="27" t="str">
        <f t="shared" si="106"/>
        <v>-</v>
      </c>
      <c r="BT105" s="28" t="str">
        <f t="shared" si="107"/>
        <v>-</v>
      </c>
      <c r="BV105" s="25" t="e">
        <f t="shared" si="117"/>
        <v>#N/A</v>
      </c>
      <c r="BW105" s="304" t="e">
        <f t="shared" si="118"/>
        <v>#N/A</v>
      </c>
      <c r="BX105" s="306">
        <f t="shared" si="120"/>
        <v>60</v>
      </c>
      <c r="BZ105" s="26">
        <f t="shared" si="108"/>
        <v>0</v>
      </c>
      <c r="CA105" s="27">
        <f t="shared" si="109"/>
        <v>0</v>
      </c>
      <c r="CB105" s="27">
        <f t="shared" si="110"/>
        <v>0</v>
      </c>
      <c r="CC105" s="27">
        <f t="shared" si="111"/>
        <v>0</v>
      </c>
      <c r="CD105" s="27">
        <f t="shared" si="112"/>
        <v>0</v>
      </c>
      <c r="CE105" s="27">
        <f t="shared" si="113"/>
        <v>0</v>
      </c>
      <c r="CF105" s="28">
        <f t="shared" si="114"/>
        <v>0</v>
      </c>
      <c r="CI105" s="26" t="str">
        <f t="shared" si="119"/>
        <v/>
      </c>
      <c r="CJ105" s="27" t="str">
        <f t="shared" si="121"/>
        <v/>
      </c>
      <c r="CK105" s="27" t="str">
        <f t="shared" si="122"/>
        <v/>
      </c>
      <c r="CL105" s="27" t="str">
        <f t="shared" si="123"/>
        <v/>
      </c>
      <c r="CM105" s="27" t="str">
        <f t="shared" si="124"/>
        <v/>
      </c>
      <c r="CN105" s="27" t="str">
        <f t="shared" si="125"/>
        <v/>
      </c>
      <c r="CO105" s="28" t="str">
        <f t="shared" si="126"/>
        <v/>
      </c>
    </row>
    <row r="106" spans="1:93" ht="15" customHeight="1" thickBot="1" x14ac:dyDescent="0.3">
      <c r="A106" s="463" t="s">
        <v>121</v>
      </c>
      <c r="B106" s="482">
        <v>0</v>
      </c>
      <c r="C106" s="482">
        <v>0</v>
      </c>
      <c r="D106" s="482">
        <v>0</v>
      </c>
      <c r="E106" s="482">
        <v>0</v>
      </c>
      <c r="F106" s="482">
        <v>0</v>
      </c>
      <c r="G106" s="482">
        <v>0</v>
      </c>
      <c r="H106" s="482">
        <v>0</v>
      </c>
      <c r="I106" s="482" t="s">
        <v>20</v>
      </c>
      <c r="J106" s="479" t="s">
        <v>121</v>
      </c>
      <c r="K106" s="489">
        <v>0</v>
      </c>
      <c r="L106" s="482">
        <v>0</v>
      </c>
      <c r="M106" s="482">
        <v>0</v>
      </c>
      <c r="N106" s="482">
        <v>0</v>
      </c>
      <c r="O106" s="482">
        <v>0</v>
      </c>
      <c r="P106" s="482">
        <v>0</v>
      </c>
      <c r="Q106" s="482">
        <v>0</v>
      </c>
      <c r="R106" s="482">
        <v>0</v>
      </c>
      <c r="S106" s="482">
        <v>0</v>
      </c>
      <c r="T106" s="482">
        <v>0</v>
      </c>
      <c r="U106" s="482">
        <v>0</v>
      </c>
      <c r="V106" s="482">
        <v>0</v>
      </c>
      <c r="W106" s="482">
        <v>0</v>
      </c>
      <c r="X106" s="482">
        <v>0</v>
      </c>
      <c r="Y106" s="490" t="s">
        <v>418</v>
      </c>
      <c r="Z106" s="490" t="s">
        <v>418</v>
      </c>
      <c r="AA106" s="482">
        <v>0</v>
      </c>
      <c r="AB106" s="490">
        <v>0</v>
      </c>
      <c r="AC106" s="482">
        <v>0</v>
      </c>
      <c r="AD106" s="490">
        <v>0</v>
      </c>
      <c r="AE106" s="482">
        <v>0</v>
      </c>
      <c r="AF106" s="491">
        <v>0</v>
      </c>
      <c r="AL106" s="293">
        <f t="shared" si="84"/>
        <v>0</v>
      </c>
      <c r="AN106" s="18">
        <f t="shared" si="115"/>
        <v>0.98958333333333193</v>
      </c>
      <c r="AO106" s="44">
        <f>SUM(C110,C217,C324,C431,C538,C645,C752)/config!$AC$13</f>
        <v>0</v>
      </c>
      <c r="AP106" s="45">
        <f>SUM(D110:E110,D217:E217,D324:E324,D431:E431,D538:E538,D645:E645,D752:E752)/config!$AC$13</f>
        <v>0</v>
      </c>
      <c r="AQ106" s="45">
        <f>SUM(F110,F217,F324,F431,F538,F645,F752)/config!$AC$13</f>
        <v>0</v>
      </c>
      <c r="AR106" s="45">
        <f>SUM(G110,G217,G324,G431,G538,G645,G752)/config!$AC$13</f>
        <v>0</v>
      </c>
      <c r="AS106" s="46">
        <f>SUM(H110:H110,H217:H217,H324:H324,H431:H431,H538:H538,H645:H645,H752:H752)/config!$AC$13</f>
        <v>0</v>
      </c>
      <c r="AU106" s="18">
        <f t="shared" si="116"/>
        <v>0.98958333333333193</v>
      </c>
      <c r="AV106" s="47">
        <f t="shared" si="85"/>
        <v>0</v>
      </c>
      <c r="AW106" s="48">
        <f t="shared" si="86"/>
        <v>0</v>
      </c>
      <c r="AX106" s="48">
        <f t="shared" si="87"/>
        <v>0</v>
      </c>
      <c r="AY106" s="48">
        <f t="shared" si="88"/>
        <v>0</v>
      </c>
      <c r="AZ106" s="48">
        <f t="shared" si="89"/>
        <v>0</v>
      </c>
      <c r="BA106" s="48">
        <f t="shared" si="90"/>
        <v>0</v>
      </c>
      <c r="BB106" s="49">
        <f t="shared" si="91"/>
        <v>0</v>
      </c>
      <c r="BC106" s="8"/>
      <c r="BD106" s="18">
        <f t="shared" si="92"/>
        <v>0.98958333333333193</v>
      </c>
      <c r="BE106" s="44" t="str">
        <f t="shared" si="93"/>
        <v>-</v>
      </c>
      <c r="BF106" s="45" t="str">
        <f t="shared" si="94"/>
        <v>-</v>
      </c>
      <c r="BG106" s="45" t="str">
        <f t="shared" si="95"/>
        <v>-</v>
      </c>
      <c r="BH106" s="45" t="str">
        <f t="shared" si="96"/>
        <v>-</v>
      </c>
      <c r="BI106" s="45" t="str">
        <f t="shared" si="97"/>
        <v>-</v>
      </c>
      <c r="BJ106" s="45" t="str">
        <f t="shared" si="98"/>
        <v>-</v>
      </c>
      <c r="BK106" s="46" t="str">
        <f t="shared" si="99"/>
        <v>-</v>
      </c>
      <c r="BL106" s="8"/>
      <c r="BM106" s="18">
        <f t="shared" si="100"/>
        <v>0.98958333333333193</v>
      </c>
      <c r="BN106" s="44" t="str">
        <f t="shared" si="101"/>
        <v>-</v>
      </c>
      <c r="BO106" s="45" t="str">
        <f t="shared" si="102"/>
        <v>-</v>
      </c>
      <c r="BP106" s="45" t="str">
        <f t="shared" si="103"/>
        <v>-</v>
      </c>
      <c r="BQ106" s="45" t="str">
        <f t="shared" si="104"/>
        <v>-</v>
      </c>
      <c r="BR106" s="45" t="str">
        <f t="shared" si="105"/>
        <v>-</v>
      </c>
      <c r="BS106" s="45" t="str">
        <f t="shared" si="106"/>
        <v>-</v>
      </c>
      <c r="BT106" s="46" t="str">
        <f t="shared" si="107"/>
        <v>-</v>
      </c>
      <c r="BV106" s="25" t="e">
        <f t="shared" si="117"/>
        <v>#N/A</v>
      </c>
      <c r="BW106" s="304" t="e">
        <f t="shared" si="118"/>
        <v>#N/A</v>
      </c>
      <c r="BX106" s="306">
        <f t="shared" si="120"/>
        <v>60</v>
      </c>
      <c r="BZ106" s="44">
        <f t="shared" si="108"/>
        <v>0</v>
      </c>
      <c r="CA106" s="45">
        <f t="shared" si="109"/>
        <v>0</v>
      </c>
      <c r="CB106" s="45">
        <f t="shared" si="110"/>
        <v>0</v>
      </c>
      <c r="CC106" s="45">
        <f t="shared" si="111"/>
        <v>0</v>
      </c>
      <c r="CD106" s="45">
        <f t="shared" si="112"/>
        <v>0</v>
      </c>
      <c r="CE106" s="45">
        <f t="shared" si="113"/>
        <v>0</v>
      </c>
      <c r="CF106" s="46">
        <f t="shared" si="114"/>
        <v>0</v>
      </c>
      <c r="CI106" s="44" t="str">
        <f t="shared" si="119"/>
        <v/>
      </c>
      <c r="CJ106" s="45" t="str">
        <f t="shared" si="121"/>
        <v/>
      </c>
      <c r="CK106" s="45" t="str">
        <f t="shared" si="122"/>
        <v/>
      </c>
      <c r="CL106" s="45" t="str">
        <f t="shared" si="123"/>
        <v/>
      </c>
      <c r="CM106" s="45" t="str">
        <f t="shared" si="124"/>
        <v/>
      </c>
      <c r="CN106" s="45" t="str">
        <f t="shared" si="125"/>
        <v/>
      </c>
      <c r="CO106" s="46" t="str">
        <f t="shared" si="126"/>
        <v/>
      </c>
    </row>
    <row r="107" spans="1:93" ht="15" customHeight="1" x14ac:dyDescent="0.25">
      <c r="A107" s="463" t="s">
        <v>70</v>
      </c>
      <c r="B107" s="482">
        <v>0</v>
      </c>
      <c r="C107" s="482">
        <v>0</v>
      </c>
      <c r="D107" s="482">
        <v>0</v>
      </c>
      <c r="E107" s="482">
        <v>0</v>
      </c>
      <c r="F107" s="482">
        <v>0</v>
      </c>
      <c r="G107" s="482">
        <v>0</v>
      </c>
      <c r="H107" s="482">
        <v>0</v>
      </c>
      <c r="I107" s="482" t="s">
        <v>20</v>
      </c>
      <c r="J107" s="479" t="s">
        <v>70</v>
      </c>
      <c r="K107" s="489">
        <v>0</v>
      </c>
      <c r="L107" s="482">
        <v>0</v>
      </c>
      <c r="M107" s="482">
        <v>0</v>
      </c>
      <c r="N107" s="482">
        <v>0</v>
      </c>
      <c r="O107" s="482">
        <v>0</v>
      </c>
      <c r="P107" s="482">
        <v>0</v>
      </c>
      <c r="Q107" s="482">
        <v>0</v>
      </c>
      <c r="R107" s="482">
        <v>0</v>
      </c>
      <c r="S107" s="482">
        <v>0</v>
      </c>
      <c r="T107" s="482">
        <v>0</v>
      </c>
      <c r="U107" s="482">
        <v>0</v>
      </c>
      <c r="V107" s="482">
        <v>0</v>
      </c>
      <c r="W107" s="482">
        <v>0</v>
      </c>
      <c r="X107" s="482">
        <v>0</v>
      </c>
      <c r="Y107" s="490" t="s">
        <v>418</v>
      </c>
      <c r="Z107" s="490" t="s">
        <v>418</v>
      </c>
      <c r="AA107" s="482">
        <v>0</v>
      </c>
      <c r="AB107" s="490">
        <v>0</v>
      </c>
      <c r="AC107" s="482">
        <v>0</v>
      </c>
      <c r="AD107" s="490">
        <v>0</v>
      </c>
      <c r="AE107" s="482">
        <v>0</v>
      </c>
      <c r="AF107" s="491">
        <v>0</v>
      </c>
      <c r="AU107" s="50" t="s">
        <v>211</v>
      </c>
      <c r="AV107" s="51">
        <f t="shared" ref="AV107:BA107" si="127">IF(AV108&lt;&gt;0,COUNTIF(AV11:AV106, "&gt;0"),0)</f>
        <v>0</v>
      </c>
      <c r="AW107" s="51">
        <f t="shared" si="127"/>
        <v>0</v>
      </c>
      <c r="AX107" s="51">
        <f t="shared" si="127"/>
        <v>0</v>
      </c>
      <c r="AY107" s="51">
        <f t="shared" si="127"/>
        <v>0</v>
      </c>
      <c r="AZ107" s="51">
        <f t="shared" si="127"/>
        <v>0</v>
      </c>
      <c r="BA107" s="51">
        <f t="shared" si="127"/>
        <v>0</v>
      </c>
      <c r="BB107" s="51">
        <f>IF(BB108&lt;&gt;0,COUNTIF(BB11:BB106, "&gt;0"),0)</f>
        <v>0</v>
      </c>
      <c r="BC107" s="52"/>
      <c r="BD107" s="50"/>
      <c r="BE107" s="51"/>
      <c r="BF107" s="51"/>
      <c r="BG107" s="51"/>
      <c r="BH107" s="51"/>
      <c r="BI107" s="51"/>
      <c r="BJ107" s="51"/>
      <c r="BK107" s="51"/>
      <c r="BL107" s="51"/>
      <c r="BM107" s="50"/>
      <c r="BN107" s="51"/>
      <c r="BO107" s="51"/>
      <c r="BP107" s="51"/>
      <c r="BQ107" s="51"/>
      <c r="BR107" s="51"/>
      <c r="BS107" s="51"/>
      <c r="BT107" s="51"/>
    </row>
    <row r="108" spans="1:93" ht="15" customHeight="1" x14ac:dyDescent="0.25">
      <c r="A108" s="463" t="s">
        <v>122</v>
      </c>
      <c r="B108" s="482">
        <v>0</v>
      </c>
      <c r="C108" s="482">
        <v>0</v>
      </c>
      <c r="D108" s="482">
        <v>0</v>
      </c>
      <c r="E108" s="482">
        <v>0</v>
      </c>
      <c r="F108" s="482">
        <v>0</v>
      </c>
      <c r="G108" s="482">
        <v>0</v>
      </c>
      <c r="H108" s="482">
        <v>0</v>
      </c>
      <c r="I108" s="482" t="s">
        <v>20</v>
      </c>
      <c r="J108" s="479" t="s">
        <v>122</v>
      </c>
      <c r="K108" s="489">
        <v>0</v>
      </c>
      <c r="L108" s="482">
        <v>0</v>
      </c>
      <c r="M108" s="482">
        <v>0</v>
      </c>
      <c r="N108" s="482">
        <v>0</v>
      </c>
      <c r="O108" s="482">
        <v>0</v>
      </c>
      <c r="P108" s="482">
        <v>0</v>
      </c>
      <c r="Q108" s="482">
        <v>0</v>
      </c>
      <c r="R108" s="482">
        <v>0</v>
      </c>
      <c r="S108" s="482">
        <v>0</v>
      </c>
      <c r="T108" s="482">
        <v>0</v>
      </c>
      <c r="U108" s="482">
        <v>0</v>
      </c>
      <c r="V108" s="482">
        <v>0</v>
      </c>
      <c r="W108" s="482">
        <v>0</v>
      </c>
      <c r="X108" s="482">
        <v>0</v>
      </c>
      <c r="Y108" s="490" t="s">
        <v>418</v>
      </c>
      <c r="Z108" s="490" t="s">
        <v>418</v>
      </c>
      <c r="AA108" s="482">
        <v>0</v>
      </c>
      <c r="AB108" s="490">
        <v>0</v>
      </c>
      <c r="AC108" s="482">
        <v>0</v>
      </c>
      <c r="AD108" s="490">
        <v>0</v>
      </c>
      <c r="AE108" s="482">
        <v>0</v>
      </c>
      <c r="AF108" s="491">
        <v>0</v>
      </c>
      <c r="AU108" s="53"/>
      <c r="AV108" s="8"/>
      <c r="AW108" s="8"/>
      <c r="AX108" s="8"/>
      <c r="AY108" s="8"/>
      <c r="AZ108" s="8"/>
      <c r="BA108" s="8"/>
      <c r="BB108" s="8"/>
      <c r="BC108" s="54"/>
      <c r="BD108" s="53"/>
      <c r="BE108" s="55"/>
      <c r="BF108" s="55"/>
      <c r="BG108" s="55"/>
      <c r="BH108" s="55"/>
      <c r="BI108" s="55"/>
      <c r="BJ108" s="55"/>
      <c r="BK108" s="55"/>
      <c r="BL108" s="56"/>
      <c r="BM108" s="53"/>
      <c r="BN108" s="55"/>
      <c r="BO108" s="55"/>
      <c r="BP108" s="55"/>
      <c r="BQ108" s="55"/>
      <c r="BR108" s="55"/>
      <c r="BS108" s="55"/>
      <c r="BT108" s="55"/>
      <c r="BU108" s="57"/>
      <c r="BY108" s="53"/>
      <c r="BZ108" s="8"/>
      <c r="CA108" s="8"/>
      <c r="CB108" s="8"/>
      <c r="CC108" s="8"/>
      <c r="CD108" s="8"/>
      <c r="CE108" s="8"/>
      <c r="CF108" s="8"/>
      <c r="CG108" s="54"/>
    </row>
    <row r="109" spans="1:93" ht="15" customHeight="1" x14ac:dyDescent="0.2">
      <c r="A109" s="463" t="s">
        <v>123</v>
      </c>
      <c r="B109" s="482">
        <v>0</v>
      </c>
      <c r="C109" s="482">
        <v>0</v>
      </c>
      <c r="D109" s="482">
        <v>0</v>
      </c>
      <c r="E109" s="482">
        <v>0</v>
      </c>
      <c r="F109" s="482">
        <v>0</v>
      </c>
      <c r="G109" s="482">
        <v>0</v>
      </c>
      <c r="H109" s="482">
        <v>0</v>
      </c>
      <c r="I109" s="482" t="s">
        <v>20</v>
      </c>
      <c r="J109" s="479" t="s">
        <v>123</v>
      </c>
      <c r="K109" s="489">
        <v>0</v>
      </c>
      <c r="L109" s="482">
        <v>0</v>
      </c>
      <c r="M109" s="482">
        <v>0</v>
      </c>
      <c r="N109" s="482">
        <v>0</v>
      </c>
      <c r="O109" s="482">
        <v>0</v>
      </c>
      <c r="P109" s="482">
        <v>0</v>
      </c>
      <c r="Q109" s="482">
        <v>0</v>
      </c>
      <c r="R109" s="482">
        <v>0</v>
      </c>
      <c r="S109" s="482">
        <v>0</v>
      </c>
      <c r="T109" s="482">
        <v>0</v>
      </c>
      <c r="U109" s="482">
        <v>0</v>
      </c>
      <c r="V109" s="482">
        <v>0</v>
      </c>
      <c r="W109" s="482">
        <v>0</v>
      </c>
      <c r="X109" s="482">
        <v>0</v>
      </c>
      <c r="Y109" s="490" t="s">
        <v>418</v>
      </c>
      <c r="Z109" s="490" t="s">
        <v>418</v>
      </c>
      <c r="AA109" s="482">
        <v>0</v>
      </c>
      <c r="AB109" s="490">
        <v>0</v>
      </c>
      <c r="AC109" s="482">
        <v>0</v>
      </c>
      <c r="AD109" s="490">
        <v>0</v>
      </c>
      <c r="AE109" s="482">
        <v>0</v>
      </c>
      <c r="AF109" s="491">
        <v>0</v>
      </c>
      <c r="AU109" s="53"/>
      <c r="AV109" s="58"/>
      <c r="AW109" s="58"/>
      <c r="AX109" s="58"/>
      <c r="AY109" s="58"/>
      <c r="AZ109" s="58"/>
      <c r="BA109" s="58"/>
      <c r="BB109" s="58"/>
      <c r="BC109" s="54"/>
      <c r="BD109" s="53"/>
      <c r="BE109" s="59"/>
      <c r="BF109" s="59"/>
      <c r="BG109" s="59"/>
      <c r="BH109" s="59"/>
      <c r="BI109" s="59"/>
      <c r="BJ109" s="59"/>
      <c r="BK109" s="59"/>
      <c r="BL109" s="60"/>
      <c r="BM109" s="53"/>
      <c r="BN109" s="59"/>
      <c r="BO109" s="59"/>
      <c r="BP109" s="59"/>
      <c r="BQ109" s="59"/>
      <c r="BR109" s="59"/>
      <c r="BS109" s="59"/>
      <c r="BT109" s="59"/>
      <c r="BU109" s="57"/>
    </row>
    <row r="110" spans="1:93" ht="15" customHeight="1" thickBot="1" x14ac:dyDescent="0.3">
      <c r="A110" s="463" t="s">
        <v>124</v>
      </c>
      <c r="B110" s="482">
        <v>0</v>
      </c>
      <c r="C110" s="482">
        <v>0</v>
      </c>
      <c r="D110" s="482">
        <v>0</v>
      </c>
      <c r="E110" s="482">
        <v>0</v>
      </c>
      <c r="F110" s="482">
        <v>0</v>
      </c>
      <c r="G110" s="482">
        <v>0</v>
      </c>
      <c r="H110" s="482">
        <v>0</v>
      </c>
      <c r="I110" s="482" t="s">
        <v>20</v>
      </c>
      <c r="J110" s="479" t="s">
        <v>124</v>
      </c>
      <c r="K110" s="501">
        <v>0</v>
      </c>
      <c r="L110" s="502">
        <v>0</v>
      </c>
      <c r="M110" s="502">
        <v>0</v>
      </c>
      <c r="N110" s="502">
        <v>0</v>
      </c>
      <c r="O110" s="502">
        <v>0</v>
      </c>
      <c r="P110" s="502">
        <v>0</v>
      </c>
      <c r="Q110" s="502">
        <v>0</v>
      </c>
      <c r="R110" s="502">
        <v>0</v>
      </c>
      <c r="S110" s="502">
        <v>0</v>
      </c>
      <c r="T110" s="502">
        <v>0</v>
      </c>
      <c r="U110" s="502">
        <v>0</v>
      </c>
      <c r="V110" s="502">
        <v>0</v>
      </c>
      <c r="W110" s="502">
        <v>0</v>
      </c>
      <c r="X110" s="502">
        <v>0</v>
      </c>
      <c r="Y110" s="503" t="s">
        <v>418</v>
      </c>
      <c r="Z110" s="503" t="s">
        <v>418</v>
      </c>
      <c r="AA110" s="502">
        <v>0</v>
      </c>
      <c r="AB110" s="503">
        <v>0</v>
      </c>
      <c r="AC110" s="502">
        <v>0</v>
      </c>
      <c r="AD110" s="503">
        <v>0</v>
      </c>
      <c r="AE110" s="502">
        <v>0</v>
      </c>
      <c r="AF110" s="504">
        <v>0</v>
      </c>
      <c r="AU110" s="53" t="s">
        <v>159</v>
      </c>
      <c r="AV110" s="61">
        <f>SUM(H114:H114)</f>
        <v>0</v>
      </c>
      <c r="AW110" s="61">
        <f>SUM(H221:H221)</f>
        <v>0</v>
      </c>
      <c r="AX110" s="61">
        <f>SUM(H328:H328)</f>
        <v>0</v>
      </c>
      <c r="AY110" s="61">
        <f>SUM(H435:H435)</f>
        <v>0</v>
      </c>
      <c r="AZ110" s="61">
        <f>SUM(H542:H542)</f>
        <v>0</v>
      </c>
      <c r="BA110" s="61">
        <f>SUM(H649:H649)</f>
        <v>0</v>
      </c>
      <c r="BB110" s="61">
        <f>SUM(H756:H756)</f>
        <v>0</v>
      </c>
      <c r="BD110" s="53"/>
      <c r="BE110" s="61"/>
      <c r="BF110" s="61"/>
      <c r="BG110" s="61"/>
      <c r="BH110" s="61"/>
      <c r="BI110" s="61"/>
      <c r="BJ110" s="61"/>
      <c r="BK110" s="61"/>
      <c r="BM110" s="53"/>
      <c r="BN110" s="55"/>
      <c r="BO110" s="55"/>
      <c r="BP110" s="55"/>
      <c r="BQ110" s="55"/>
      <c r="BR110" s="55"/>
      <c r="BS110" s="55"/>
      <c r="BT110" s="55"/>
    </row>
    <row r="111" spans="1:93" ht="15" customHeight="1" x14ac:dyDescent="0.25">
      <c r="A111" s="463" t="s">
        <v>125</v>
      </c>
      <c r="B111" s="505">
        <v>51</v>
      </c>
      <c r="C111" s="505">
        <v>1</v>
      </c>
      <c r="D111" s="505">
        <v>43</v>
      </c>
      <c r="E111" s="505">
        <v>6</v>
      </c>
      <c r="F111" s="505">
        <v>1</v>
      </c>
      <c r="G111" s="505">
        <v>0</v>
      </c>
      <c r="H111" s="505">
        <v>0</v>
      </c>
      <c r="I111" s="505" t="s">
        <v>20</v>
      </c>
      <c r="J111" s="466" t="s">
        <v>125</v>
      </c>
      <c r="K111" s="506">
        <v>9</v>
      </c>
      <c r="L111" s="506">
        <v>18</v>
      </c>
      <c r="M111" s="506">
        <v>21</v>
      </c>
      <c r="N111" s="506">
        <v>3</v>
      </c>
      <c r="O111" s="506">
        <v>0</v>
      </c>
      <c r="P111" s="506">
        <v>0</v>
      </c>
      <c r="Q111" s="506">
        <v>0</v>
      </c>
      <c r="R111" s="506">
        <v>0</v>
      </c>
      <c r="S111" s="506">
        <v>0</v>
      </c>
      <c r="T111" s="506">
        <v>0</v>
      </c>
      <c r="U111" s="506">
        <v>0</v>
      </c>
      <c r="V111" s="506">
        <v>0</v>
      </c>
      <c r="W111" s="506">
        <v>0</v>
      </c>
      <c r="X111" s="506">
        <v>0</v>
      </c>
      <c r="Y111" s="507">
        <v>14.3</v>
      </c>
      <c r="Z111" s="507">
        <v>18.899999999999999</v>
      </c>
      <c r="AA111" s="506">
        <v>0</v>
      </c>
      <c r="AB111" s="507">
        <v>0</v>
      </c>
      <c r="AC111" s="506">
        <v>0</v>
      </c>
      <c r="AD111" s="507">
        <v>0</v>
      </c>
      <c r="AE111" s="506">
        <v>0</v>
      </c>
      <c r="AF111" s="508">
        <v>0</v>
      </c>
      <c r="AU111" s="62"/>
      <c r="AV111" s="63"/>
      <c r="AW111" s="63"/>
      <c r="AX111" s="63"/>
      <c r="AY111" s="63"/>
      <c r="AZ111" s="63"/>
      <c r="BA111" s="63"/>
      <c r="BB111" s="63"/>
      <c r="BD111" s="53"/>
      <c r="BE111" s="55"/>
      <c r="BF111" s="55"/>
      <c r="BG111" s="55"/>
      <c r="BH111" s="55"/>
      <c r="BI111" s="55"/>
      <c r="BJ111" s="55"/>
      <c r="BK111" s="55"/>
    </row>
    <row r="112" spans="1:93" ht="15" customHeight="1" x14ac:dyDescent="0.25">
      <c r="A112" s="463" t="s">
        <v>126</v>
      </c>
      <c r="B112" s="506">
        <v>58</v>
      </c>
      <c r="C112" s="506">
        <v>1</v>
      </c>
      <c r="D112" s="506">
        <v>47</v>
      </c>
      <c r="E112" s="506">
        <v>7</v>
      </c>
      <c r="F112" s="506">
        <v>3</v>
      </c>
      <c r="G112" s="506">
        <v>0</v>
      </c>
      <c r="H112" s="506">
        <v>0</v>
      </c>
      <c r="I112" s="506" t="s">
        <v>20</v>
      </c>
      <c r="J112" s="463" t="s">
        <v>126</v>
      </c>
      <c r="K112" s="506">
        <v>12</v>
      </c>
      <c r="L112" s="506">
        <v>20</v>
      </c>
      <c r="M112" s="506">
        <v>23</v>
      </c>
      <c r="N112" s="506">
        <v>3</v>
      </c>
      <c r="O112" s="506">
        <v>0</v>
      </c>
      <c r="P112" s="506">
        <v>0</v>
      </c>
      <c r="Q112" s="506">
        <v>0</v>
      </c>
      <c r="R112" s="506">
        <v>0</v>
      </c>
      <c r="S112" s="506">
        <v>0</v>
      </c>
      <c r="T112" s="506">
        <v>0</v>
      </c>
      <c r="U112" s="506">
        <v>0</v>
      </c>
      <c r="V112" s="506">
        <v>0</v>
      </c>
      <c r="W112" s="506">
        <v>0</v>
      </c>
      <c r="X112" s="506">
        <v>0</v>
      </c>
      <c r="Y112" s="507">
        <v>14</v>
      </c>
      <c r="Z112" s="507">
        <v>18.899999999999999</v>
      </c>
      <c r="AA112" s="506">
        <v>0</v>
      </c>
      <c r="AB112" s="507">
        <v>0</v>
      </c>
      <c r="AC112" s="506">
        <v>0</v>
      </c>
      <c r="AD112" s="507">
        <v>0</v>
      </c>
      <c r="AE112" s="506">
        <v>0</v>
      </c>
      <c r="AF112" s="508">
        <v>0</v>
      </c>
      <c r="BD112" s="62"/>
      <c r="BE112" s="55"/>
      <c r="BF112" s="55"/>
      <c r="BG112" s="55"/>
      <c r="BH112" s="55"/>
      <c r="BI112" s="55"/>
      <c r="BJ112" s="55"/>
      <c r="BK112" s="55"/>
      <c r="BM112" s="62"/>
      <c r="BN112" s="55"/>
      <c r="BO112" s="55"/>
      <c r="BP112" s="55"/>
      <c r="BQ112" s="55"/>
      <c r="BR112" s="55"/>
      <c r="BS112" s="55"/>
      <c r="BT112" s="55"/>
      <c r="BU112" s="57"/>
    </row>
    <row r="113" spans="1:93" ht="15" customHeight="1" x14ac:dyDescent="0.2">
      <c r="A113" s="463" t="s">
        <v>127</v>
      </c>
      <c r="B113" s="506">
        <v>58</v>
      </c>
      <c r="C113" s="506">
        <v>1</v>
      </c>
      <c r="D113" s="506">
        <v>47</v>
      </c>
      <c r="E113" s="506">
        <v>7</v>
      </c>
      <c r="F113" s="506">
        <v>3</v>
      </c>
      <c r="G113" s="506">
        <v>0</v>
      </c>
      <c r="H113" s="506">
        <v>0</v>
      </c>
      <c r="I113" s="506" t="s">
        <v>20</v>
      </c>
      <c r="J113" s="463" t="s">
        <v>127</v>
      </c>
      <c r="K113" s="506">
        <v>12</v>
      </c>
      <c r="L113" s="506">
        <v>20</v>
      </c>
      <c r="M113" s="506">
        <v>23</v>
      </c>
      <c r="N113" s="506">
        <v>3</v>
      </c>
      <c r="O113" s="506">
        <v>0</v>
      </c>
      <c r="P113" s="506">
        <v>0</v>
      </c>
      <c r="Q113" s="506">
        <v>0</v>
      </c>
      <c r="R113" s="506">
        <v>0</v>
      </c>
      <c r="S113" s="506">
        <v>0</v>
      </c>
      <c r="T113" s="506">
        <v>0</v>
      </c>
      <c r="U113" s="506">
        <v>0</v>
      </c>
      <c r="V113" s="506">
        <v>0</v>
      </c>
      <c r="W113" s="506">
        <v>0</v>
      </c>
      <c r="X113" s="506">
        <v>0</v>
      </c>
      <c r="Y113" s="507">
        <v>14</v>
      </c>
      <c r="Z113" s="507">
        <v>18.899999999999999</v>
      </c>
      <c r="AA113" s="506">
        <v>0</v>
      </c>
      <c r="AB113" s="507">
        <v>0</v>
      </c>
      <c r="AC113" s="506">
        <v>0</v>
      </c>
      <c r="AD113" s="507">
        <v>0</v>
      </c>
      <c r="AE113" s="506">
        <v>0</v>
      </c>
      <c r="AF113" s="508">
        <v>0</v>
      </c>
      <c r="BN113" s="170"/>
      <c r="BO113" s="170"/>
      <c r="BP113" s="170"/>
      <c r="BQ113" s="170"/>
      <c r="BR113" s="170"/>
      <c r="BS113" s="170"/>
      <c r="BT113" s="170"/>
    </row>
    <row r="114" spans="1:93" ht="15" customHeight="1" thickBot="1" x14ac:dyDescent="0.25">
      <c r="A114" s="463" t="s">
        <v>128</v>
      </c>
      <c r="B114" s="509">
        <v>58</v>
      </c>
      <c r="C114" s="509">
        <v>1</v>
      </c>
      <c r="D114" s="509">
        <v>47</v>
      </c>
      <c r="E114" s="509">
        <v>7</v>
      </c>
      <c r="F114" s="509">
        <v>3</v>
      </c>
      <c r="G114" s="509">
        <v>0</v>
      </c>
      <c r="H114" s="509">
        <v>0</v>
      </c>
      <c r="I114" s="509" t="s">
        <v>20</v>
      </c>
      <c r="J114" s="476" t="s">
        <v>128</v>
      </c>
      <c r="K114" s="509">
        <v>12</v>
      </c>
      <c r="L114" s="509">
        <v>20</v>
      </c>
      <c r="M114" s="509">
        <v>23</v>
      </c>
      <c r="N114" s="509">
        <v>3</v>
      </c>
      <c r="O114" s="509">
        <v>0</v>
      </c>
      <c r="P114" s="509">
        <v>0</v>
      </c>
      <c r="Q114" s="509">
        <v>0</v>
      </c>
      <c r="R114" s="509">
        <v>0</v>
      </c>
      <c r="S114" s="509">
        <v>0</v>
      </c>
      <c r="T114" s="509">
        <v>0</v>
      </c>
      <c r="U114" s="509">
        <v>0</v>
      </c>
      <c r="V114" s="509">
        <v>0</v>
      </c>
      <c r="W114" s="509">
        <v>0</v>
      </c>
      <c r="X114" s="509">
        <v>0</v>
      </c>
      <c r="Y114" s="510">
        <v>14</v>
      </c>
      <c r="Z114" s="510">
        <v>18.899999999999999</v>
      </c>
      <c r="AA114" s="509">
        <v>0</v>
      </c>
      <c r="AB114" s="510">
        <v>0</v>
      </c>
      <c r="AC114" s="509">
        <v>0</v>
      </c>
      <c r="AD114" s="510">
        <v>0</v>
      </c>
      <c r="AE114" s="509">
        <v>0</v>
      </c>
      <c r="AF114" s="511">
        <v>0</v>
      </c>
      <c r="BW114" s="305" t="s">
        <v>157</v>
      </c>
      <c r="BX114" s="305" t="s">
        <v>154</v>
      </c>
    </row>
    <row r="115" spans="1:93" ht="15" customHeight="1" x14ac:dyDescent="0.25">
      <c r="A115" s="463"/>
      <c r="AF115" s="512"/>
      <c r="AL115" s="64">
        <f>SUM(AL11:AL14)</f>
        <v>0</v>
      </c>
      <c r="AN115" s="18">
        <f>AN11</f>
        <v>0</v>
      </c>
      <c r="AO115" s="65">
        <f>SUM(AO11:AO14)</f>
        <v>0</v>
      </c>
      <c r="AP115" s="66">
        <f>SUM(AP11:AP14)</f>
        <v>0</v>
      </c>
      <c r="AQ115" s="67">
        <f>SUM(AQ11:AQ14)</f>
        <v>0</v>
      </c>
      <c r="AR115" s="66">
        <f>SUM(AR11:AR14)</f>
        <v>0</v>
      </c>
      <c r="AS115" s="68">
        <f>SUM(AS11:AS14)</f>
        <v>0</v>
      </c>
      <c r="AU115" s="18">
        <f>AU11</f>
        <v>0</v>
      </c>
      <c r="AV115" s="65" t="e">
        <f t="shared" ref="AV115:BB115" si="128">IF(SUM(AV11:AV14)&gt;0, SUM(AV11:AV14), NA())</f>
        <v>#N/A</v>
      </c>
      <c r="AW115" s="66" t="e">
        <f t="shared" si="128"/>
        <v>#N/A</v>
      </c>
      <c r="AX115" s="67" t="e">
        <f t="shared" si="128"/>
        <v>#N/A</v>
      </c>
      <c r="AY115" s="66" t="e">
        <f t="shared" si="128"/>
        <v>#N/A</v>
      </c>
      <c r="AZ115" s="67" t="e">
        <f t="shared" si="128"/>
        <v>#N/A</v>
      </c>
      <c r="BA115" s="66" t="e">
        <f t="shared" si="128"/>
        <v>#N/A</v>
      </c>
      <c r="BB115" s="68" t="e">
        <f t="shared" si="128"/>
        <v>#N/A</v>
      </c>
      <c r="BD115" s="18">
        <f>BD11</f>
        <v>0</v>
      </c>
      <c r="BE115" s="69" t="e">
        <f t="shared" ref="BE115:BK115" si="129">IF(SUM(CI11:CI14)&lt;=0, NA(), SUM(CI11:CI14)/AV115)</f>
        <v>#N/A</v>
      </c>
      <c r="BF115" s="70" t="e">
        <f t="shared" si="129"/>
        <v>#N/A</v>
      </c>
      <c r="BG115" s="71" t="e">
        <f t="shared" si="129"/>
        <v>#N/A</v>
      </c>
      <c r="BH115" s="70" t="e">
        <f t="shared" si="129"/>
        <v>#N/A</v>
      </c>
      <c r="BI115" s="71" t="e">
        <f t="shared" si="129"/>
        <v>#N/A</v>
      </c>
      <c r="BJ115" s="70" t="e">
        <f t="shared" si="129"/>
        <v>#N/A</v>
      </c>
      <c r="BK115" s="72" t="e">
        <f t="shared" si="129"/>
        <v>#N/A</v>
      </c>
      <c r="BM115" s="18">
        <f>BM11</f>
        <v>0</v>
      </c>
      <c r="BN115" s="69" t="str">
        <f t="shared" ref="BN115:BT115" si="130">IFERROR(AVERAGE(BN11:BN14), "")</f>
        <v/>
      </c>
      <c r="BO115" s="70" t="str">
        <f t="shared" si="130"/>
        <v/>
      </c>
      <c r="BP115" s="71" t="str">
        <f t="shared" si="130"/>
        <v/>
      </c>
      <c r="BQ115" s="70" t="str">
        <f t="shared" si="130"/>
        <v/>
      </c>
      <c r="BR115" s="71" t="str">
        <f t="shared" si="130"/>
        <v/>
      </c>
      <c r="BS115" s="70" t="str">
        <f t="shared" si="130"/>
        <v/>
      </c>
      <c r="BT115" s="72" t="str">
        <f t="shared" si="130"/>
        <v/>
      </c>
      <c r="BV115" s="25"/>
      <c r="BW115" s="304" t="e">
        <f t="shared" ref="BW115:BW138" si="131">IF(SUM(BN115:BT115)&gt;0,AVERAGE(BN115:BT115), NA())</f>
        <v>#N/A</v>
      </c>
      <c r="BX115" s="107">
        <f>--config!$D$8</f>
        <v>60</v>
      </c>
      <c r="CI115" s="73"/>
      <c r="CJ115" s="73"/>
      <c r="CK115" s="73"/>
      <c r="CL115" s="73"/>
      <c r="CM115" s="73"/>
      <c r="CN115" s="73"/>
      <c r="CO115" s="73"/>
    </row>
    <row r="116" spans="1:93" ht="15" customHeight="1" x14ac:dyDescent="0.25">
      <c r="A116" s="463"/>
      <c r="AF116" s="512"/>
      <c r="AL116" s="74">
        <f>SUM(AL15:AL18)</f>
        <v>0</v>
      </c>
      <c r="AN116" s="18">
        <f>AN15</f>
        <v>4.1666666666666664E-2</v>
      </c>
      <c r="AO116" s="75">
        <f>SUM(AO15:AO18)</f>
        <v>0</v>
      </c>
      <c r="AP116" s="74">
        <f>SUM(AP15:AP18)</f>
        <v>0</v>
      </c>
      <c r="AQ116" s="76">
        <f>SUM(AQ15:AQ18)</f>
        <v>0</v>
      </c>
      <c r="AR116" s="74">
        <f>SUM(AR15:AR18)</f>
        <v>0</v>
      </c>
      <c r="AS116" s="77">
        <f>SUM(AS15:AS18)</f>
        <v>0</v>
      </c>
      <c r="AU116" s="18">
        <f>AU15</f>
        <v>4.1666666666666664E-2</v>
      </c>
      <c r="AV116" s="75" t="e">
        <f t="shared" ref="AV116:BB116" si="132">IF(SUM(AV15:AV18)&gt;0, SUM(AV15:AV18), NA())</f>
        <v>#N/A</v>
      </c>
      <c r="AW116" s="74" t="e">
        <f t="shared" si="132"/>
        <v>#N/A</v>
      </c>
      <c r="AX116" s="76" t="e">
        <f t="shared" si="132"/>
        <v>#N/A</v>
      </c>
      <c r="AY116" s="74" t="e">
        <f t="shared" si="132"/>
        <v>#N/A</v>
      </c>
      <c r="AZ116" s="76" t="e">
        <f t="shared" si="132"/>
        <v>#N/A</v>
      </c>
      <c r="BA116" s="74" t="e">
        <f t="shared" si="132"/>
        <v>#N/A</v>
      </c>
      <c r="BB116" s="77" t="e">
        <f t="shared" si="132"/>
        <v>#N/A</v>
      </c>
      <c r="BD116" s="18">
        <f>BD15</f>
        <v>4.1666666666666664E-2</v>
      </c>
      <c r="BE116" s="78" t="e">
        <f t="shared" ref="BE116:BK116" si="133">IF(SUM(CI15:CI18)&lt;=0, NA(), SUM(CI15:CI18)/AV116)</f>
        <v>#N/A</v>
      </c>
      <c r="BF116" s="79" t="e">
        <f t="shared" si="133"/>
        <v>#N/A</v>
      </c>
      <c r="BG116" s="73" t="e">
        <f t="shared" si="133"/>
        <v>#N/A</v>
      </c>
      <c r="BH116" s="79" t="e">
        <f t="shared" si="133"/>
        <v>#N/A</v>
      </c>
      <c r="BI116" s="73" t="e">
        <f t="shared" si="133"/>
        <v>#N/A</v>
      </c>
      <c r="BJ116" s="79" t="e">
        <f t="shared" si="133"/>
        <v>#N/A</v>
      </c>
      <c r="BK116" s="80" t="e">
        <f t="shared" si="133"/>
        <v>#N/A</v>
      </c>
      <c r="BM116" s="18">
        <f>BM15</f>
        <v>4.1666666666666664E-2</v>
      </c>
      <c r="BN116" s="78" t="str">
        <f t="shared" ref="BN116:BT116" si="134">IFERROR(AVERAGE(BN15:BN18), "")</f>
        <v/>
      </c>
      <c r="BO116" s="79" t="str">
        <f t="shared" si="134"/>
        <v/>
      </c>
      <c r="BP116" s="73" t="str">
        <f t="shared" si="134"/>
        <v/>
      </c>
      <c r="BQ116" s="79" t="str">
        <f t="shared" si="134"/>
        <v/>
      </c>
      <c r="BR116" s="73" t="str">
        <f t="shared" si="134"/>
        <v/>
      </c>
      <c r="BS116" s="79" t="str">
        <f t="shared" si="134"/>
        <v/>
      </c>
      <c r="BT116" s="80" t="str">
        <f t="shared" si="134"/>
        <v/>
      </c>
      <c r="BV116" s="25"/>
      <c r="BW116" s="304" t="e">
        <f t="shared" si="131"/>
        <v>#N/A</v>
      </c>
      <c r="BX116" s="107">
        <f>BX115</f>
        <v>60</v>
      </c>
      <c r="CI116" s="73"/>
      <c r="CJ116" s="73"/>
      <c r="CK116" s="73"/>
      <c r="CL116" s="73"/>
      <c r="CM116" s="73"/>
      <c r="CN116" s="73"/>
      <c r="CO116" s="73"/>
    </row>
    <row r="117" spans="1:93" ht="15" customHeight="1" x14ac:dyDescent="0.25">
      <c r="A117" s="513">
        <f>A10+1</f>
        <v>44776</v>
      </c>
      <c r="AF117" s="512"/>
      <c r="AL117" s="74">
        <f>SUM(AL19:AL22)</f>
        <v>0</v>
      </c>
      <c r="AN117" s="18">
        <f>AN19</f>
        <v>8.3333333333333329E-2</v>
      </c>
      <c r="AO117" s="75">
        <f>SUM(AO19:AO22)</f>
        <v>0</v>
      </c>
      <c r="AP117" s="74">
        <f>SUM(AP19:AP22)</f>
        <v>0</v>
      </c>
      <c r="AQ117" s="76">
        <f>SUM(AQ19:AQ22)</f>
        <v>0</v>
      </c>
      <c r="AR117" s="74">
        <f>SUM(AR19:AR22)</f>
        <v>0</v>
      </c>
      <c r="AS117" s="77">
        <f>SUM(AS19:AS22)</f>
        <v>0</v>
      </c>
      <c r="AU117" s="18">
        <f>AU19</f>
        <v>8.3333333333333329E-2</v>
      </c>
      <c r="AV117" s="75" t="e">
        <f t="shared" ref="AV117:BB117" si="135">IF(SUM(AV19:AV22)&gt;0, SUM(AV19:AV22), NA())</f>
        <v>#N/A</v>
      </c>
      <c r="AW117" s="74" t="e">
        <f t="shared" si="135"/>
        <v>#N/A</v>
      </c>
      <c r="AX117" s="76" t="e">
        <f t="shared" si="135"/>
        <v>#N/A</v>
      </c>
      <c r="AY117" s="74" t="e">
        <f t="shared" si="135"/>
        <v>#N/A</v>
      </c>
      <c r="AZ117" s="76" t="e">
        <f t="shared" si="135"/>
        <v>#N/A</v>
      </c>
      <c r="BA117" s="74" t="e">
        <f t="shared" si="135"/>
        <v>#N/A</v>
      </c>
      <c r="BB117" s="77" t="e">
        <f t="shared" si="135"/>
        <v>#N/A</v>
      </c>
      <c r="BD117" s="18">
        <f>BD19</f>
        <v>8.3333333333333329E-2</v>
      </c>
      <c r="BE117" s="78" t="e">
        <f t="shared" ref="BE117:BK117" si="136">IF(SUM(CI19:CI22)&lt;=0, NA(), SUM(CI19:CI22)/AV117)</f>
        <v>#N/A</v>
      </c>
      <c r="BF117" s="79" t="e">
        <f t="shared" si="136"/>
        <v>#N/A</v>
      </c>
      <c r="BG117" s="73" t="e">
        <f t="shared" si="136"/>
        <v>#N/A</v>
      </c>
      <c r="BH117" s="79" t="e">
        <f t="shared" si="136"/>
        <v>#N/A</v>
      </c>
      <c r="BI117" s="73" t="e">
        <f t="shared" si="136"/>
        <v>#N/A</v>
      </c>
      <c r="BJ117" s="79" t="e">
        <f t="shared" si="136"/>
        <v>#N/A</v>
      </c>
      <c r="BK117" s="80" t="e">
        <f t="shared" si="136"/>
        <v>#N/A</v>
      </c>
      <c r="BM117" s="18">
        <f>BM19</f>
        <v>8.3333333333333329E-2</v>
      </c>
      <c r="BN117" s="78" t="str">
        <f t="shared" ref="BN117:BT117" si="137">IFERROR(AVERAGE(BN19:BN22), "")</f>
        <v/>
      </c>
      <c r="BO117" s="79" t="str">
        <f t="shared" si="137"/>
        <v/>
      </c>
      <c r="BP117" s="73" t="str">
        <f t="shared" si="137"/>
        <v/>
      </c>
      <c r="BQ117" s="79" t="str">
        <f t="shared" si="137"/>
        <v/>
      </c>
      <c r="BR117" s="73" t="str">
        <f t="shared" si="137"/>
        <v/>
      </c>
      <c r="BS117" s="79" t="str">
        <f t="shared" si="137"/>
        <v/>
      </c>
      <c r="BT117" s="80" t="str">
        <f t="shared" si="137"/>
        <v/>
      </c>
      <c r="BV117" s="25"/>
      <c r="BW117" s="304" t="e">
        <f t="shared" si="131"/>
        <v>#N/A</v>
      </c>
      <c r="BX117" s="107">
        <f t="shared" ref="BX117:BX138" si="138">BX116</f>
        <v>60</v>
      </c>
      <c r="CI117" s="73"/>
      <c r="CJ117" s="73"/>
      <c r="CK117" s="73"/>
      <c r="CL117" s="73"/>
      <c r="CM117" s="73"/>
      <c r="CN117" s="73"/>
      <c r="CO117" s="73"/>
    </row>
    <row r="118" spans="1:93" ht="15" customHeight="1" thickBot="1" x14ac:dyDescent="0.3">
      <c r="A118" s="463"/>
      <c r="AF118" s="512"/>
      <c r="AL118" s="74">
        <f>SUM(AL23:AL26)</f>
        <v>0</v>
      </c>
      <c r="AN118" s="18">
        <f>AN23</f>
        <v>0.125</v>
      </c>
      <c r="AO118" s="75">
        <f>SUM(AO23:AO26)</f>
        <v>0</v>
      </c>
      <c r="AP118" s="74">
        <f>SUM(AP23:AP26)</f>
        <v>0</v>
      </c>
      <c r="AQ118" s="76">
        <f>SUM(AQ23:AQ26)</f>
        <v>0</v>
      </c>
      <c r="AR118" s="74">
        <f>SUM(AR23:AR26)</f>
        <v>0</v>
      </c>
      <c r="AS118" s="77">
        <f>SUM(AS23:AS26)</f>
        <v>0</v>
      </c>
      <c r="AU118" s="18">
        <f>AU23</f>
        <v>0.125</v>
      </c>
      <c r="AV118" s="75" t="e">
        <f t="shared" ref="AV118:BB118" si="139">IF(SUM(AV23:AV26)&gt;0, SUM(AV23:AV26), NA())</f>
        <v>#N/A</v>
      </c>
      <c r="AW118" s="74" t="e">
        <f t="shared" si="139"/>
        <v>#N/A</v>
      </c>
      <c r="AX118" s="76" t="e">
        <f t="shared" si="139"/>
        <v>#N/A</v>
      </c>
      <c r="AY118" s="74" t="e">
        <f t="shared" si="139"/>
        <v>#N/A</v>
      </c>
      <c r="AZ118" s="76" t="e">
        <f t="shared" si="139"/>
        <v>#N/A</v>
      </c>
      <c r="BA118" s="74" t="e">
        <f t="shared" si="139"/>
        <v>#N/A</v>
      </c>
      <c r="BB118" s="77" t="e">
        <f t="shared" si="139"/>
        <v>#N/A</v>
      </c>
      <c r="BD118" s="18">
        <f>BD23</f>
        <v>0.125</v>
      </c>
      <c r="BE118" s="78" t="e">
        <f t="shared" ref="BE118:BK118" si="140">IF(SUM(CI23:CI26)&lt;=0, NA(), SUM(CI23:CI26)/AV118)</f>
        <v>#N/A</v>
      </c>
      <c r="BF118" s="79" t="e">
        <f t="shared" si="140"/>
        <v>#N/A</v>
      </c>
      <c r="BG118" s="73" t="e">
        <f t="shared" si="140"/>
        <v>#N/A</v>
      </c>
      <c r="BH118" s="79" t="e">
        <f t="shared" si="140"/>
        <v>#N/A</v>
      </c>
      <c r="BI118" s="73" t="e">
        <f t="shared" si="140"/>
        <v>#N/A</v>
      </c>
      <c r="BJ118" s="79" t="e">
        <f t="shared" si="140"/>
        <v>#N/A</v>
      </c>
      <c r="BK118" s="80" t="e">
        <f t="shared" si="140"/>
        <v>#N/A</v>
      </c>
      <c r="BM118" s="18">
        <f>BM23</f>
        <v>0.125</v>
      </c>
      <c r="BN118" s="78" t="str">
        <f t="shared" ref="BN118:BT118" si="141">IFERROR(AVERAGE(BN23:BN26), "")</f>
        <v/>
      </c>
      <c r="BO118" s="79" t="str">
        <f t="shared" si="141"/>
        <v/>
      </c>
      <c r="BP118" s="73" t="str">
        <f t="shared" si="141"/>
        <v/>
      </c>
      <c r="BQ118" s="79" t="str">
        <f t="shared" si="141"/>
        <v/>
      </c>
      <c r="BR118" s="73" t="str">
        <f t="shared" si="141"/>
        <v/>
      </c>
      <c r="BS118" s="79" t="str">
        <f t="shared" si="141"/>
        <v/>
      </c>
      <c r="BT118" s="80" t="str">
        <f t="shared" si="141"/>
        <v/>
      </c>
      <c r="BV118" s="25"/>
      <c r="BW118" s="304" t="e">
        <f t="shared" si="131"/>
        <v>#N/A</v>
      </c>
      <c r="BX118" s="107">
        <f t="shared" si="138"/>
        <v>60</v>
      </c>
      <c r="CI118" s="73"/>
      <c r="CJ118" s="73"/>
      <c r="CK118" s="73"/>
      <c r="CL118" s="73"/>
      <c r="CM118" s="73"/>
      <c r="CN118" s="73"/>
      <c r="CO118" s="73"/>
    </row>
    <row r="119" spans="1:93" ht="15" customHeight="1" x14ac:dyDescent="0.25">
      <c r="A119" s="464" t="s">
        <v>225</v>
      </c>
      <c r="B119" s="465" t="s">
        <v>386</v>
      </c>
      <c r="C119" s="465" t="s">
        <v>387</v>
      </c>
      <c r="D119" s="465" t="s">
        <v>387</v>
      </c>
      <c r="E119" s="465" t="s">
        <v>387</v>
      </c>
      <c r="F119" s="465" t="s">
        <v>387</v>
      </c>
      <c r="G119" s="465" t="s">
        <v>387</v>
      </c>
      <c r="H119" s="465" t="s">
        <v>387</v>
      </c>
      <c r="I119" s="465" t="s">
        <v>388</v>
      </c>
      <c r="J119" s="466" t="s">
        <v>389</v>
      </c>
      <c r="K119" s="465" t="s">
        <v>390</v>
      </c>
      <c r="L119" s="465" t="s">
        <v>390</v>
      </c>
      <c r="M119" s="465" t="s">
        <v>390</v>
      </c>
      <c r="N119" s="465" t="s">
        <v>390</v>
      </c>
      <c r="O119" s="465" t="s">
        <v>390</v>
      </c>
      <c r="P119" s="465" t="s">
        <v>390</v>
      </c>
      <c r="Q119" s="465" t="s">
        <v>390</v>
      </c>
      <c r="R119" s="465" t="s">
        <v>390</v>
      </c>
      <c r="S119" s="465" t="s">
        <v>390</v>
      </c>
      <c r="T119" s="465" t="s">
        <v>390</v>
      </c>
      <c r="U119" s="465" t="s">
        <v>390</v>
      </c>
      <c r="V119" s="465" t="s">
        <v>390</v>
      </c>
      <c r="W119" s="465" t="s">
        <v>390</v>
      </c>
      <c r="X119" s="465" t="s">
        <v>390</v>
      </c>
      <c r="Y119" s="467" t="s">
        <v>391</v>
      </c>
      <c r="Z119" s="467" t="s">
        <v>392</v>
      </c>
      <c r="AA119" s="465" t="s">
        <v>393</v>
      </c>
      <c r="AB119" s="467" t="s">
        <v>394</v>
      </c>
      <c r="AC119" s="468" t="s">
        <v>395</v>
      </c>
      <c r="AD119" s="469" t="s">
        <v>396</v>
      </c>
      <c r="AE119" s="468" t="s">
        <v>397</v>
      </c>
      <c r="AF119" s="470" t="s">
        <v>398</v>
      </c>
      <c r="AL119" s="74">
        <f>SUM(AL27:AL30)</f>
        <v>0</v>
      </c>
      <c r="AN119" s="18">
        <f>AN27</f>
        <v>0.16666666666666663</v>
      </c>
      <c r="AO119" s="75">
        <f>SUM(AO27:AO30)</f>
        <v>0</v>
      </c>
      <c r="AP119" s="74">
        <f>SUM(AP27:AP30)</f>
        <v>0.14285714285714285</v>
      </c>
      <c r="AQ119" s="76">
        <f>SUM(AQ27:AQ30)</f>
        <v>0</v>
      </c>
      <c r="AR119" s="74">
        <f>SUM(AR27:AR30)</f>
        <v>0</v>
      </c>
      <c r="AS119" s="77">
        <f>SUM(AS27:AS30)</f>
        <v>0</v>
      </c>
      <c r="AU119" s="18">
        <f>AU27</f>
        <v>0.16666666666666663</v>
      </c>
      <c r="AV119" s="75" t="e">
        <f t="shared" ref="AV119:BB119" si="142">IF(SUM(AV27:AV30)&gt;0, SUM(AV27:AV30), NA())</f>
        <v>#N/A</v>
      </c>
      <c r="AW119" s="74" t="e">
        <f t="shared" si="142"/>
        <v>#N/A</v>
      </c>
      <c r="AX119" s="76" t="e">
        <f t="shared" si="142"/>
        <v>#N/A</v>
      </c>
      <c r="AY119" s="74">
        <f t="shared" si="142"/>
        <v>1</v>
      </c>
      <c r="AZ119" s="76" t="e">
        <f t="shared" si="142"/>
        <v>#N/A</v>
      </c>
      <c r="BA119" s="74" t="e">
        <f t="shared" si="142"/>
        <v>#N/A</v>
      </c>
      <c r="BB119" s="77" t="e">
        <f t="shared" si="142"/>
        <v>#N/A</v>
      </c>
      <c r="BD119" s="18">
        <f>BD27</f>
        <v>0.16666666666666663</v>
      </c>
      <c r="BE119" s="78" t="e">
        <f t="shared" ref="BE119:BK119" si="143">IF(SUM(CI27:CI30)&lt;=0, NA(), SUM(CI27:CI30)/AV119)</f>
        <v>#N/A</v>
      </c>
      <c r="BF119" s="79" t="e">
        <f t="shared" si="143"/>
        <v>#N/A</v>
      </c>
      <c r="BG119" s="73" t="e">
        <f t="shared" si="143"/>
        <v>#N/A</v>
      </c>
      <c r="BH119" s="79">
        <f t="shared" si="143"/>
        <v>18.2</v>
      </c>
      <c r="BI119" s="73" t="e">
        <f t="shared" si="143"/>
        <v>#N/A</v>
      </c>
      <c r="BJ119" s="79" t="e">
        <f t="shared" si="143"/>
        <v>#N/A</v>
      </c>
      <c r="BK119" s="80" t="e">
        <f t="shared" si="143"/>
        <v>#N/A</v>
      </c>
      <c r="BM119" s="18">
        <f>BM27</f>
        <v>0.16666666666666663</v>
      </c>
      <c r="BN119" s="78" t="str">
        <f t="shared" ref="BN119:BT119" si="144">IFERROR(AVERAGE(BN27:BN30), "")</f>
        <v/>
      </c>
      <c r="BO119" s="79" t="str">
        <f t="shared" si="144"/>
        <v/>
      </c>
      <c r="BP119" s="73" t="str">
        <f t="shared" si="144"/>
        <v/>
      </c>
      <c r="BQ119" s="79" t="str">
        <f t="shared" si="144"/>
        <v/>
      </c>
      <c r="BR119" s="73" t="str">
        <f t="shared" si="144"/>
        <v/>
      </c>
      <c r="BS119" s="79" t="str">
        <f t="shared" si="144"/>
        <v/>
      </c>
      <c r="BT119" s="80" t="str">
        <f t="shared" si="144"/>
        <v/>
      </c>
      <c r="BV119" s="25"/>
      <c r="BW119" s="304" t="e">
        <f t="shared" si="131"/>
        <v>#N/A</v>
      </c>
      <c r="BX119" s="107">
        <f t="shared" si="138"/>
        <v>60</v>
      </c>
      <c r="CI119" s="73"/>
      <c r="CJ119" s="73"/>
      <c r="CK119" s="73"/>
      <c r="CL119" s="73"/>
      <c r="CM119" s="73"/>
      <c r="CN119" s="73"/>
      <c r="CO119" s="73"/>
    </row>
    <row r="120" spans="1:93" ht="15" customHeight="1" x14ac:dyDescent="0.25">
      <c r="A120" s="463" t="s">
        <v>20</v>
      </c>
      <c r="B120" s="471" t="s">
        <v>20</v>
      </c>
      <c r="C120" s="471" t="s">
        <v>21</v>
      </c>
      <c r="D120" s="471" t="s">
        <v>22</v>
      </c>
      <c r="E120" s="471" t="s">
        <v>23</v>
      </c>
      <c r="F120" s="471" t="s">
        <v>24</v>
      </c>
      <c r="G120" s="471" t="s">
        <v>25</v>
      </c>
      <c r="H120" s="471" t="s">
        <v>26</v>
      </c>
      <c r="I120" s="471" t="s">
        <v>20</v>
      </c>
      <c r="J120" s="463" t="s">
        <v>399</v>
      </c>
      <c r="K120" s="471" t="s">
        <v>400</v>
      </c>
      <c r="L120" s="471" t="s">
        <v>401</v>
      </c>
      <c r="M120" s="471" t="s">
        <v>402</v>
      </c>
      <c r="N120" s="471" t="s">
        <v>403</v>
      </c>
      <c r="O120" s="471" t="s">
        <v>404</v>
      </c>
      <c r="P120" s="471" t="s">
        <v>405</v>
      </c>
      <c r="Q120" s="471" t="s">
        <v>406</v>
      </c>
      <c r="R120" s="471" t="s">
        <v>407</v>
      </c>
      <c r="S120" s="471" t="s">
        <v>408</v>
      </c>
      <c r="T120" s="471" t="s">
        <v>409</v>
      </c>
      <c r="U120" s="471" t="s">
        <v>410</v>
      </c>
      <c r="V120" s="471" t="s">
        <v>411</v>
      </c>
      <c r="W120" s="471" t="s">
        <v>412</v>
      </c>
      <c r="X120" s="471" t="s">
        <v>413</v>
      </c>
      <c r="Y120" s="472" t="s">
        <v>20</v>
      </c>
      <c r="Z120" s="472" t="s">
        <v>414</v>
      </c>
      <c r="AA120" s="471" t="s">
        <v>410</v>
      </c>
      <c r="AB120" s="471" t="s">
        <v>410</v>
      </c>
      <c r="AC120" s="473" t="s">
        <v>419</v>
      </c>
      <c r="AD120" s="473" t="s">
        <v>419</v>
      </c>
      <c r="AE120" s="473" t="s">
        <v>420</v>
      </c>
      <c r="AF120" s="474" t="s">
        <v>420</v>
      </c>
      <c r="AL120" s="74">
        <f>SUM(AL31:AL34)</f>
        <v>0</v>
      </c>
      <c r="AN120" s="18">
        <f>AN31</f>
        <v>0.20833333333333326</v>
      </c>
      <c r="AO120" s="75">
        <f>SUM(AO31:AO34)</f>
        <v>0</v>
      </c>
      <c r="AP120" s="74">
        <f>SUM(AP31:AP34)</f>
        <v>0.5714285714285714</v>
      </c>
      <c r="AQ120" s="76">
        <f>SUM(AQ31:AQ34)</f>
        <v>0</v>
      </c>
      <c r="AR120" s="74">
        <f>SUM(AR31:AR34)</f>
        <v>0</v>
      </c>
      <c r="AS120" s="77">
        <f>SUM(AS31:AS34)</f>
        <v>0</v>
      </c>
      <c r="AU120" s="18">
        <f>AU31</f>
        <v>0.20833333333333326</v>
      </c>
      <c r="AV120" s="75" t="e">
        <f t="shared" ref="AV120:BB120" si="145">IF(SUM(AV31:AV34)&gt;0, SUM(AV31:AV34), NA())</f>
        <v>#N/A</v>
      </c>
      <c r="AW120" s="74" t="e">
        <f t="shared" si="145"/>
        <v>#N/A</v>
      </c>
      <c r="AX120" s="76" t="e">
        <f t="shared" si="145"/>
        <v>#N/A</v>
      </c>
      <c r="AY120" s="74">
        <f t="shared" si="145"/>
        <v>1</v>
      </c>
      <c r="AZ120" s="76">
        <f t="shared" si="145"/>
        <v>1</v>
      </c>
      <c r="BA120" s="74" t="e">
        <f t="shared" si="145"/>
        <v>#N/A</v>
      </c>
      <c r="BB120" s="77">
        <f t="shared" si="145"/>
        <v>2</v>
      </c>
      <c r="BD120" s="18">
        <f>BD31</f>
        <v>0.20833333333333326</v>
      </c>
      <c r="BE120" s="78" t="e">
        <f t="shared" ref="BE120:BK120" si="146">IF(SUM(CI31:CI34)&lt;=0, NA(), SUM(CI31:CI34)/AV120)</f>
        <v>#N/A</v>
      </c>
      <c r="BF120" s="79" t="e">
        <f t="shared" si="146"/>
        <v>#N/A</v>
      </c>
      <c r="BG120" s="73" t="e">
        <f t="shared" si="146"/>
        <v>#N/A</v>
      </c>
      <c r="BH120" s="79">
        <f t="shared" si="146"/>
        <v>15.9</v>
      </c>
      <c r="BI120" s="73">
        <f t="shared" si="146"/>
        <v>15.7</v>
      </c>
      <c r="BJ120" s="79" t="e">
        <f t="shared" si="146"/>
        <v>#N/A</v>
      </c>
      <c r="BK120" s="80">
        <f t="shared" si="146"/>
        <v>15.8</v>
      </c>
      <c r="BM120" s="18">
        <f>BM31</f>
        <v>0.20833333333333326</v>
      </c>
      <c r="BN120" s="78" t="str">
        <f t="shared" ref="BN120:BT120" si="147">IFERROR(AVERAGE(BN31:BN34), "")</f>
        <v/>
      </c>
      <c r="BO120" s="79" t="str">
        <f t="shared" si="147"/>
        <v/>
      </c>
      <c r="BP120" s="73" t="str">
        <f t="shared" si="147"/>
        <v/>
      </c>
      <c r="BQ120" s="79" t="str">
        <f t="shared" si="147"/>
        <v/>
      </c>
      <c r="BR120" s="73" t="str">
        <f t="shared" si="147"/>
        <v/>
      </c>
      <c r="BS120" s="79" t="str">
        <f t="shared" si="147"/>
        <v/>
      </c>
      <c r="BT120" s="80" t="str">
        <f t="shared" si="147"/>
        <v/>
      </c>
      <c r="BV120" s="25"/>
      <c r="BW120" s="304" t="e">
        <f t="shared" si="131"/>
        <v>#N/A</v>
      </c>
      <c r="BX120" s="107">
        <f t="shared" si="138"/>
        <v>60</v>
      </c>
      <c r="CI120" s="73"/>
      <c r="CJ120" s="73"/>
      <c r="CK120" s="73"/>
      <c r="CL120" s="73"/>
      <c r="CM120" s="73"/>
      <c r="CN120" s="73"/>
      <c r="CO120" s="73"/>
    </row>
    <row r="121" spans="1:93" ht="15" customHeight="1" thickBot="1" x14ac:dyDescent="0.3">
      <c r="A121" s="463" t="s">
        <v>20</v>
      </c>
      <c r="B121" s="471" t="s">
        <v>20</v>
      </c>
      <c r="C121" s="475" t="s">
        <v>20</v>
      </c>
      <c r="D121" s="475" t="s">
        <v>20</v>
      </c>
      <c r="E121" s="475" t="s">
        <v>20</v>
      </c>
      <c r="F121" s="475" t="s">
        <v>20</v>
      </c>
      <c r="G121" s="475" t="s">
        <v>20</v>
      </c>
      <c r="H121" s="475" t="s">
        <v>20</v>
      </c>
      <c r="I121" s="475" t="s">
        <v>20</v>
      </c>
      <c r="J121" s="476" t="s">
        <v>20</v>
      </c>
      <c r="K121" s="471" t="s">
        <v>401</v>
      </c>
      <c r="L121" s="471" t="s">
        <v>402</v>
      </c>
      <c r="M121" s="471" t="s">
        <v>403</v>
      </c>
      <c r="N121" s="471" t="s">
        <v>404</v>
      </c>
      <c r="O121" s="471" t="s">
        <v>405</v>
      </c>
      <c r="P121" s="471" t="s">
        <v>406</v>
      </c>
      <c r="Q121" s="471" t="s">
        <v>407</v>
      </c>
      <c r="R121" s="471" t="s">
        <v>408</v>
      </c>
      <c r="S121" s="471" t="s">
        <v>409</v>
      </c>
      <c r="T121" s="471" t="s">
        <v>410</v>
      </c>
      <c r="U121" s="471" t="s">
        <v>411</v>
      </c>
      <c r="V121" s="471" t="s">
        <v>412</v>
      </c>
      <c r="W121" s="471" t="s">
        <v>413</v>
      </c>
      <c r="X121" s="471" t="s">
        <v>415</v>
      </c>
      <c r="Y121" s="472" t="s">
        <v>20</v>
      </c>
      <c r="Z121" s="472" t="s">
        <v>20</v>
      </c>
      <c r="AA121" s="471" t="s">
        <v>20</v>
      </c>
      <c r="AB121" s="472" t="s">
        <v>20</v>
      </c>
      <c r="AC121" s="473" t="s">
        <v>27</v>
      </c>
      <c r="AD121" s="477" t="s">
        <v>27</v>
      </c>
      <c r="AE121" s="473" t="s">
        <v>28</v>
      </c>
      <c r="AF121" s="478" t="s">
        <v>28</v>
      </c>
      <c r="AL121" s="74">
        <f>SUM(AL35:AL38)</f>
        <v>0</v>
      </c>
      <c r="AN121" s="18">
        <f>AN35</f>
        <v>0.24999999999999989</v>
      </c>
      <c r="AO121" s="75">
        <f>SUM(AO35:AO38)</f>
        <v>0</v>
      </c>
      <c r="AP121" s="74">
        <f>SUM(AP35:AP38)</f>
        <v>1.7142857142857144</v>
      </c>
      <c r="AQ121" s="76">
        <f>SUM(AQ35:AQ38)</f>
        <v>0</v>
      </c>
      <c r="AR121" s="74">
        <f>SUM(AR35:AR38)</f>
        <v>0</v>
      </c>
      <c r="AS121" s="77">
        <f>SUM(AS35:AS38)</f>
        <v>0</v>
      </c>
      <c r="AU121" s="18">
        <f>AU35</f>
        <v>0.24999999999999989</v>
      </c>
      <c r="AV121" s="75">
        <f t="shared" ref="AV121:BB121" si="148">IF(SUM(AV35:AV38)&gt;0, SUM(AV35:AV38), NA())</f>
        <v>3</v>
      </c>
      <c r="AW121" s="74">
        <f t="shared" si="148"/>
        <v>1</v>
      </c>
      <c r="AX121" s="76">
        <f t="shared" si="148"/>
        <v>3</v>
      </c>
      <c r="AY121" s="74">
        <f t="shared" si="148"/>
        <v>2</v>
      </c>
      <c r="AZ121" s="76">
        <f t="shared" si="148"/>
        <v>1</v>
      </c>
      <c r="BA121" s="74">
        <f t="shared" si="148"/>
        <v>1</v>
      </c>
      <c r="BB121" s="77">
        <f t="shared" si="148"/>
        <v>1</v>
      </c>
      <c r="BD121" s="18">
        <f>BD35</f>
        <v>0.24999999999999989</v>
      </c>
      <c r="BE121" s="78">
        <f t="shared" ref="BE121:BK121" si="149">IF(SUM(CI35:CI38)&lt;=0, NA(), SUM(CI35:CI38)/AV121)</f>
        <v>9.1333333333333346</v>
      </c>
      <c r="BF121" s="79">
        <f t="shared" si="149"/>
        <v>10.1</v>
      </c>
      <c r="BG121" s="73">
        <f t="shared" si="149"/>
        <v>14.466666666666667</v>
      </c>
      <c r="BH121" s="79">
        <f t="shared" si="149"/>
        <v>17.850000000000001</v>
      </c>
      <c r="BI121" s="73">
        <f t="shared" si="149"/>
        <v>9.8000000000000007</v>
      </c>
      <c r="BJ121" s="79">
        <f t="shared" si="149"/>
        <v>16.7</v>
      </c>
      <c r="BK121" s="80">
        <f t="shared" si="149"/>
        <v>17</v>
      </c>
      <c r="BM121" s="18">
        <f>BM35</f>
        <v>0.24999999999999989</v>
      </c>
      <c r="BN121" s="78" t="str">
        <f t="shared" ref="BN121:BT121" si="150">IFERROR(AVERAGE(BN35:BN38), "")</f>
        <v/>
      </c>
      <c r="BO121" s="79" t="str">
        <f t="shared" si="150"/>
        <v/>
      </c>
      <c r="BP121" s="73" t="str">
        <f t="shared" si="150"/>
        <v/>
      </c>
      <c r="BQ121" s="79" t="str">
        <f t="shared" si="150"/>
        <v/>
      </c>
      <c r="BR121" s="73" t="str">
        <f t="shared" si="150"/>
        <v/>
      </c>
      <c r="BS121" s="79" t="str">
        <f t="shared" si="150"/>
        <v/>
      </c>
      <c r="BT121" s="80" t="str">
        <f t="shared" si="150"/>
        <v/>
      </c>
      <c r="BV121" s="25"/>
      <c r="BW121" s="304" t="e">
        <f t="shared" si="131"/>
        <v>#N/A</v>
      </c>
      <c r="BX121" s="107">
        <f t="shared" si="138"/>
        <v>60</v>
      </c>
      <c r="CI121" s="73"/>
      <c r="CJ121" s="73"/>
      <c r="CK121" s="73"/>
      <c r="CL121" s="73"/>
      <c r="CM121" s="73"/>
      <c r="CN121" s="73"/>
      <c r="CO121" s="73"/>
    </row>
    <row r="122" spans="1:93" ht="15" customHeight="1" thickBot="1" x14ac:dyDescent="0.3">
      <c r="A122" s="463" t="s">
        <v>29</v>
      </c>
      <c r="B122" s="480">
        <v>0</v>
      </c>
      <c r="C122" s="481">
        <v>0</v>
      </c>
      <c r="D122" s="482">
        <v>0</v>
      </c>
      <c r="E122" s="482">
        <v>0</v>
      </c>
      <c r="F122" s="482">
        <v>0</v>
      </c>
      <c r="G122" s="482">
        <v>0</v>
      </c>
      <c r="H122" s="482">
        <v>0</v>
      </c>
      <c r="I122" s="482" t="s">
        <v>20</v>
      </c>
      <c r="J122" s="483" t="s">
        <v>29</v>
      </c>
      <c r="K122" s="484">
        <v>0</v>
      </c>
      <c r="L122" s="485">
        <v>0</v>
      </c>
      <c r="M122" s="485">
        <v>0</v>
      </c>
      <c r="N122" s="485">
        <v>0</v>
      </c>
      <c r="O122" s="485">
        <v>0</v>
      </c>
      <c r="P122" s="485">
        <v>0</v>
      </c>
      <c r="Q122" s="485">
        <v>0</v>
      </c>
      <c r="R122" s="485">
        <v>0</v>
      </c>
      <c r="S122" s="485">
        <v>0</v>
      </c>
      <c r="T122" s="485">
        <v>0</v>
      </c>
      <c r="U122" s="485">
        <v>0</v>
      </c>
      <c r="V122" s="485">
        <v>0</v>
      </c>
      <c r="W122" s="485">
        <v>0</v>
      </c>
      <c r="X122" s="485">
        <v>0</v>
      </c>
      <c r="Y122" s="486" t="s">
        <v>418</v>
      </c>
      <c r="Z122" s="486" t="s">
        <v>418</v>
      </c>
      <c r="AA122" s="485">
        <v>0</v>
      </c>
      <c r="AB122" s="486">
        <v>0</v>
      </c>
      <c r="AC122" s="485">
        <v>0</v>
      </c>
      <c r="AD122" s="486">
        <v>0</v>
      </c>
      <c r="AE122" s="485">
        <v>0</v>
      </c>
      <c r="AF122" s="487">
        <v>0</v>
      </c>
      <c r="AL122" s="74">
        <f>SUM(AL39:AL42)</f>
        <v>0</v>
      </c>
      <c r="AN122" s="18">
        <f>AN39</f>
        <v>0.29166666666666663</v>
      </c>
      <c r="AO122" s="81">
        <f>SUM(AO39:AO42)</f>
        <v>0</v>
      </c>
      <c r="AP122" s="64">
        <f>SUM(AP39:AP42)</f>
        <v>3.4285714285714284</v>
      </c>
      <c r="AQ122" s="82">
        <f>SUM(AQ39:AQ42)</f>
        <v>0</v>
      </c>
      <c r="AR122" s="64">
        <f>SUM(AR39:AR42)</f>
        <v>0</v>
      </c>
      <c r="AS122" s="83">
        <f>SUM(AS39:AS42)</f>
        <v>0</v>
      </c>
      <c r="AU122" s="18">
        <f>AU39</f>
        <v>0.29166666666666663</v>
      </c>
      <c r="AV122" s="81">
        <f t="shared" ref="AV122:BB122" si="151">IF(SUM(AV39:AV42)&gt;0, SUM(AV39:AV42), NA())</f>
        <v>6</v>
      </c>
      <c r="AW122" s="64">
        <f t="shared" si="151"/>
        <v>6</v>
      </c>
      <c r="AX122" s="82">
        <f t="shared" si="151"/>
        <v>4</v>
      </c>
      <c r="AY122" s="64">
        <f t="shared" si="151"/>
        <v>3</v>
      </c>
      <c r="AZ122" s="82">
        <f t="shared" si="151"/>
        <v>2</v>
      </c>
      <c r="BA122" s="64">
        <f t="shared" si="151"/>
        <v>1</v>
      </c>
      <c r="BB122" s="83">
        <f t="shared" si="151"/>
        <v>2</v>
      </c>
      <c r="BD122" s="18">
        <f>BD39</f>
        <v>0.29166666666666663</v>
      </c>
      <c r="BE122" s="84">
        <f t="shared" ref="BE122:BK122" si="152">IF(SUM(CI39:CI42)&lt;=0, NA(), SUM(CI39:CI42)/AV122)</f>
        <v>18.116666666666664</v>
      </c>
      <c r="BF122" s="85">
        <f t="shared" si="152"/>
        <v>15.466666666666667</v>
      </c>
      <c r="BG122" s="86">
        <f t="shared" si="152"/>
        <v>18.75</v>
      </c>
      <c r="BH122" s="85">
        <f t="shared" si="152"/>
        <v>17.5</v>
      </c>
      <c r="BI122" s="86">
        <f t="shared" si="152"/>
        <v>17.299999999999997</v>
      </c>
      <c r="BJ122" s="85">
        <f t="shared" si="152"/>
        <v>22.8</v>
      </c>
      <c r="BK122" s="87">
        <f t="shared" si="152"/>
        <v>16.8</v>
      </c>
      <c r="BM122" s="18">
        <f>BM39</f>
        <v>0.29166666666666663</v>
      </c>
      <c r="BN122" s="84" t="str">
        <f t="shared" ref="BN122:BT122" si="153">IFERROR(AVERAGE(BN39:BN42), "")</f>
        <v/>
      </c>
      <c r="BO122" s="85" t="str">
        <f t="shared" si="153"/>
        <v/>
      </c>
      <c r="BP122" s="86" t="str">
        <f t="shared" si="153"/>
        <v/>
      </c>
      <c r="BQ122" s="85" t="str">
        <f t="shared" si="153"/>
        <v/>
      </c>
      <c r="BR122" s="86" t="str">
        <f t="shared" si="153"/>
        <v/>
      </c>
      <c r="BS122" s="85" t="str">
        <f t="shared" si="153"/>
        <v/>
      </c>
      <c r="BT122" s="87" t="str">
        <f t="shared" si="153"/>
        <v/>
      </c>
      <c r="BV122" s="25"/>
      <c r="BW122" s="304" t="e">
        <f t="shared" si="131"/>
        <v>#N/A</v>
      </c>
      <c r="BX122" s="107">
        <f t="shared" si="138"/>
        <v>60</v>
      </c>
      <c r="CI122" s="73"/>
      <c r="CJ122" s="73"/>
      <c r="CK122" s="73"/>
      <c r="CL122" s="73"/>
      <c r="CM122" s="73"/>
      <c r="CN122" s="73"/>
      <c r="CO122" s="73"/>
    </row>
    <row r="123" spans="1:93" ht="15" customHeight="1" x14ac:dyDescent="0.25">
      <c r="A123" s="463" t="s">
        <v>30</v>
      </c>
      <c r="B123" s="488">
        <v>0</v>
      </c>
      <c r="C123" s="482">
        <v>0</v>
      </c>
      <c r="D123" s="482">
        <v>0</v>
      </c>
      <c r="E123" s="482">
        <v>0</v>
      </c>
      <c r="F123" s="482">
        <v>0</v>
      </c>
      <c r="G123" s="482">
        <v>0</v>
      </c>
      <c r="H123" s="482">
        <v>0</v>
      </c>
      <c r="I123" s="482" t="s">
        <v>20</v>
      </c>
      <c r="J123" s="479" t="s">
        <v>30</v>
      </c>
      <c r="K123" s="489">
        <v>0</v>
      </c>
      <c r="L123" s="482">
        <v>0</v>
      </c>
      <c r="M123" s="482">
        <v>0</v>
      </c>
      <c r="N123" s="482">
        <v>0</v>
      </c>
      <c r="O123" s="482">
        <v>0</v>
      </c>
      <c r="P123" s="482">
        <v>0</v>
      </c>
      <c r="Q123" s="482">
        <v>0</v>
      </c>
      <c r="R123" s="482">
        <v>0</v>
      </c>
      <c r="S123" s="482">
        <v>0</v>
      </c>
      <c r="T123" s="482">
        <v>0</v>
      </c>
      <c r="U123" s="482">
        <v>0</v>
      </c>
      <c r="V123" s="482">
        <v>0</v>
      </c>
      <c r="W123" s="482">
        <v>0</v>
      </c>
      <c r="X123" s="482">
        <v>0</v>
      </c>
      <c r="Y123" s="490" t="s">
        <v>418</v>
      </c>
      <c r="Z123" s="490" t="s">
        <v>418</v>
      </c>
      <c r="AA123" s="482">
        <v>0</v>
      </c>
      <c r="AB123" s="490">
        <v>0</v>
      </c>
      <c r="AC123" s="482">
        <v>0</v>
      </c>
      <c r="AD123" s="490">
        <v>0</v>
      </c>
      <c r="AE123" s="482">
        <v>0</v>
      </c>
      <c r="AF123" s="491">
        <v>0</v>
      </c>
      <c r="AL123" s="74">
        <f>SUM(AL43:AL46)</f>
        <v>0</v>
      </c>
      <c r="AN123" s="18">
        <f>AN43</f>
        <v>0.33333333333333337</v>
      </c>
      <c r="AO123" s="75">
        <f>SUM(AO43:AO46)</f>
        <v>0</v>
      </c>
      <c r="AP123" s="74">
        <f>SUM(AP43:AP46)</f>
        <v>4.1428571428571423</v>
      </c>
      <c r="AQ123" s="76">
        <f>SUM(AQ43:AQ46)</f>
        <v>0</v>
      </c>
      <c r="AR123" s="74">
        <f>SUM(AR43:AR46)</f>
        <v>0</v>
      </c>
      <c r="AS123" s="77">
        <f>SUM(AS43:AS46)</f>
        <v>0</v>
      </c>
      <c r="AU123" s="18">
        <f>AU43</f>
        <v>0.33333333333333337</v>
      </c>
      <c r="AV123" s="75">
        <f t="shared" ref="AV123:BB123" si="154">IF(SUM(AV43:AV46)&gt;0, SUM(AV43:AV46), NA())</f>
        <v>3</v>
      </c>
      <c r="AW123" s="74">
        <f t="shared" si="154"/>
        <v>5</v>
      </c>
      <c r="AX123" s="76">
        <f t="shared" si="154"/>
        <v>4</v>
      </c>
      <c r="AY123" s="74">
        <f t="shared" si="154"/>
        <v>6</v>
      </c>
      <c r="AZ123" s="76">
        <f t="shared" si="154"/>
        <v>5</v>
      </c>
      <c r="BA123" s="74">
        <f t="shared" si="154"/>
        <v>4</v>
      </c>
      <c r="BB123" s="77">
        <f t="shared" si="154"/>
        <v>2</v>
      </c>
      <c r="BD123" s="18">
        <f>BD43</f>
        <v>0.33333333333333337</v>
      </c>
      <c r="BE123" s="78">
        <f t="shared" ref="BE123:BK123" si="155">IF(SUM(CI43:CI46)&lt;=0, NA(), SUM(CI43:CI46)/AV123)</f>
        <v>12.799999999999999</v>
      </c>
      <c r="BF123" s="79">
        <f t="shared" si="155"/>
        <v>16.740000000000002</v>
      </c>
      <c r="BG123" s="73">
        <f t="shared" si="155"/>
        <v>14.899999999999999</v>
      </c>
      <c r="BH123" s="79">
        <f t="shared" si="155"/>
        <v>14.466666666666667</v>
      </c>
      <c r="BI123" s="73">
        <f t="shared" si="155"/>
        <v>19.059999999999999</v>
      </c>
      <c r="BJ123" s="79">
        <f t="shared" si="155"/>
        <v>16.824999999999999</v>
      </c>
      <c r="BK123" s="80">
        <f t="shared" si="155"/>
        <v>13.2</v>
      </c>
      <c r="BM123" s="18">
        <f>BM43</f>
        <v>0.33333333333333337</v>
      </c>
      <c r="BN123" s="78" t="str">
        <f t="shared" ref="BN123:BT123" si="156">IFERROR(AVERAGE(BN43:BN46), "")</f>
        <v/>
      </c>
      <c r="BO123" s="79" t="str">
        <f t="shared" si="156"/>
        <v/>
      </c>
      <c r="BP123" s="73" t="str">
        <f t="shared" si="156"/>
        <v/>
      </c>
      <c r="BQ123" s="79" t="str">
        <f t="shared" si="156"/>
        <v/>
      </c>
      <c r="BR123" s="73" t="str">
        <f t="shared" si="156"/>
        <v/>
      </c>
      <c r="BS123" s="79" t="str">
        <f t="shared" si="156"/>
        <v/>
      </c>
      <c r="BT123" s="80" t="str">
        <f t="shared" si="156"/>
        <v/>
      </c>
      <c r="BV123" s="25"/>
      <c r="BW123" s="304" t="e">
        <f t="shared" si="131"/>
        <v>#N/A</v>
      </c>
      <c r="BX123" s="107">
        <f t="shared" si="138"/>
        <v>60</v>
      </c>
      <c r="CI123" s="73"/>
      <c r="CJ123" s="73"/>
      <c r="CK123" s="73"/>
      <c r="CL123" s="73"/>
      <c r="CM123" s="73"/>
      <c r="CN123" s="73"/>
      <c r="CO123" s="73"/>
    </row>
    <row r="124" spans="1:93" ht="15" customHeight="1" x14ac:dyDescent="0.25">
      <c r="A124" s="463" t="s">
        <v>32</v>
      </c>
      <c r="B124" s="482">
        <v>0</v>
      </c>
      <c r="C124" s="482">
        <v>0</v>
      </c>
      <c r="D124" s="482">
        <v>0</v>
      </c>
      <c r="E124" s="482">
        <v>0</v>
      </c>
      <c r="F124" s="482">
        <v>0</v>
      </c>
      <c r="G124" s="482">
        <v>0</v>
      </c>
      <c r="H124" s="482">
        <v>0</v>
      </c>
      <c r="I124" s="482" t="s">
        <v>20</v>
      </c>
      <c r="J124" s="479" t="s">
        <v>32</v>
      </c>
      <c r="K124" s="489">
        <v>0</v>
      </c>
      <c r="L124" s="482">
        <v>0</v>
      </c>
      <c r="M124" s="482">
        <v>0</v>
      </c>
      <c r="N124" s="482">
        <v>0</v>
      </c>
      <c r="O124" s="482">
        <v>0</v>
      </c>
      <c r="P124" s="482">
        <v>0</v>
      </c>
      <c r="Q124" s="482">
        <v>0</v>
      </c>
      <c r="R124" s="482">
        <v>0</v>
      </c>
      <c r="S124" s="482">
        <v>0</v>
      </c>
      <c r="T124" s="482">
        <v>0</v>
      </c>
      <c r="U124" s="482">
        <v>0</v>
      </c>
      <c r="V124" s="482">
        <v>0</v>
      </c>
      <c r="W124" s="482">
        <v>0</v>
      </c>
      <c r="X124" s="482">
        <v>0</v>
      </c>
      <c r="Y124" s="490" t="s">
        <v>418</v>
      </c>
      <c r="Z124" s="490" t="s">
        <v>418</v>
      </c>
      <c r="AA124" s="482">
        <v>0</v>
      </c>
      <c r="AB124" s="490">
        <v>0</v>
      </c>
      <c r="AC124" s="482">
        <v>0</v>
      </c>
      <c r="AD124" s="490">
        <v>0</v>
      </c>
      <c r="AE124" s="482">
        <v>0</v>
      </c>
      <c r="AF124" s="491">
        <v>0</v>
      </c>
      <c r="AL124" s="74">
        <f>SUM(AL47:AL50)</f>
        <v>1</v>
      </c>
      <c r="AN124" s="18">
        <f>AN47</f>
        <v>0.37500000000000011</v>
      </c>
      <c r="AO124" s="75">
        <f>SUM(AO47:AO50)</f>
        <v>0.2857142857142857</v>
      </c>
      <c r="AP124" s="74">
        <f>SUM(AP47:AP50)</f>
        <v>7.5714285714285712</v>
      </c>
      <c r="AQ124" s="76">
        <f>SUM(AQ47:AQ50)</f>
        <v>0.14285714285714285</v>
      </c>
      <c r="AR124" s="74">
        <f>SUM(AR47:AR50)</f>
        <v>0</v>
      </c>
      <c r="AS124" s="77">
        <f>SUM(AS47:AS50)</f>
        <v>0</v>
      </c>
      <c r="AU124" s="18">
        <f>AU47</f>
        <v>0.37500000000000011</v>
      </c>
      <c r="AV124" s="75">
        <f t="shared" ref="AV124:BB124" si="157">IF(SUM(AV47:AV50)&gt;0, SUM(AV47:AV50), NA())</f>
        <v>9</v>
      </c>
      <c r="AW124" s="74">
        <f t="shared" si="157"/>
        <v>6</v>
      </c>
      <c r="AX124" s="76">
        <f t="shared" si="157"/>
        <v>11</v>
      </c>
      <c r="AY124" s="74">
        <f t="shared" si="157"/>
        <v>11</v>
      </c>
      <c r="AZ124" s="76">
        <f t="shared" si="157"/>
        <v>6</v>
      </c>
      <c r="BA124" s="74">
        <f t="shared" si="157"/>
        <v>7</v>
      </c>
      <c r="BB124" s="77">
        <f t="shared" si="157"/>
        <v>6</v>
      </c>
      <c r="BD124" s="18">
        <f>BD47</f>
        <v>0.37500000000000011</v>
      </c>
      <c r="BE124" s="78">
        <f t="shared" ref="BE124:BK124" si="158">IF(SUM(CI47:CI50)&lt;=0, NA(), SUM(CI47:CI50)/AV124)</f>
        <v>13.411111111111111</v>
      </c>
      <c r="BF124" s="79">
        <f t="shared" si="158"/>
        <v>14.883333333333333</v>
      </c>
      <c r="BG124" s="73">
        <f t="shared" si="158"/>
        <v>14.663636363636364</v>
      </c>
      <c r="BH124" s="79">
        <f t="shared" si="158"/>
        <v>15.30909090909091</v>
      </c>
      <c r="BI124" s="73">
        <f t="shared" si="158"/>
        <v>16.2</v>
      </c>
      <c r="BJ124" s="79">
        <f t="shared" si="158"/>
        <v>14.6</v>
      </c>
      <c r="BK124" s="80">
        <f t="shared" si="158"/>
        <v>13.233333333333334</v>
      </c>
      <c r="BM124" s="18">
        <f>BM47</f>
        <v>0.37500000000000011</v>
      </c>
      <c r="BN124" s="78" t="str">
        <f t="shared" ref="BN124:BT124" si="159">IFERROR(AVERAGE(BN47:BN50), "")</f>
        <v/>
      </c>
      <c r="BO124" s="79" t="str">
        <f t="shared" si="159"/>
        <v/>
      </c>
      <c r="BP124" s="73" t="str">
        <f t="shared" si="159"/>
        <v/>
      </c>
      <c r="BQ124" s="79" t="str">
        <f t="shared" si="159"/>
        <v/>
      </c>
      <c r="BR124" s="73" t="str">
        <f t="shared" si="159"/>
        <v/>
      </c>
      <c r="BS124" s="79" t="str">
        <f t="shared" si="159"/>
        <v/>
      </c>
      <c r="BT124" s="80" t="str">
        <f t="shared" si="159"/>
        <v/>
      </c>
      <c r="BV124" s="25"/>
      <c r="BW124" s="304" t="e">
        <f t="shared" si="131"/>
        <v>#N/A</v>
      </c>
      <c r="BX124" s="107">
        <f t="shared" si="138"/>
        <v>60</v>
      </c>
      <c r="CI124" s="73"/>
      <c r="CJ124" s="73"/>
      <c r="CK124" s="73"/>
      <c r="CL124" s="73"/>
      <c r="CM124" s="73"/>
      <c r="CN124" s="73"/>
      <c r="CO124" s="73"/>
    </row>
    <row r="125" spans="1:93" ht="15" customHeight="1" x14ac:dyDescent="0.25">
      <c r="A125" s="463" t="s">
        <v>34</v>
      </c>
      <c r="B125" s="482">
        <v>0</v>
      </c>
      <c r="C125" s="482">
        <v>0</v>
      </c>
      <c r="D125" s="482">
        <v>0</v>
      </c>
      <c r="E125" s="482">
        <v>0</v>
      </c>
      <c r="F125" s="482">
        <v>0</v>
      </c>
      <c r="G125" s="482">
        <v>0</v>
      </c>
      <c r="H125" s="482">
        <v>0</v>
      </c>
      <c r="I125" s="482" t="s">
        <v>20</v>
      </c>
      <c r="J125" s="479" t="s">
        <v>34</v>
      </c>
      <c r="K125" s="489">
        <v>0</v>
      </c>
      <c r="L125" s="482">
        <v>0</v>
      </c>
      <c r="M125" s="482">
        <v>0</v>
      </c>
      <c r="N125" s="482">
        <v>0</v>
      </c>
      <c r="O125" s="482">
        <v>0</v>
      </c>
      <c r="P125" s="482">
        <v>0</v>
      </c>
      <c r="Q125" s="482">
        <v>0</v>
      </c>
      <c r="R125" s="482">
        <v>0</v>
      </c>
      <c r="S125" s="482">
        <v>0</v>
      </c>
      <c r="T125" s="482">
        <v>0</v>
      </c>
      <c r="U125" s="482">
        <v>0</v>
      </c>
      <c r="V125" s="482">
        <v>0</v>
      </c>
      <c r="W125" s="482">
        <v>0</v>
      </c>
      <c r="X125" s="482">
        <v>0</v>
      </c>
      <c r="Y125" s="490" t="s">
        <v>418</v>
      </c>
      <c r="Z125" s="490" t="s">
        <v>418</v>
      </c>
      <c r="AA125" s="482">
        <v>0</v>
      </c>
      <c r="AB125" s="490">
        <v>0</v>
      </c>
      <c r="AC125" s="482">
        <v>0</v>
      </c>
      <c r="AD125" s="490">
        <v>0</v>
      </c>
      <c r="AE125" s="482">
        <v>0</v>
      </c>
      <c r="AF125" s="491">
        <v>0</v>
      </c>
      <c r="AL125" s="74">
        <f>SUM(AL51:AL54)</f>
        <v>0</v>
      </c>
      <c r="AN125" s="18">
        <f>AN51</f>
        <v>0.41666666666666685</v>
      </c>
      <c r="AO125" s="75">
        <f>SUM(AO51:AO54)</f>
        <v>0.2857142857142857</v>
      </c>
      <c r="AP125" s="74">
        <f>SUM(AP51:AP54)</f>
        <v>6.4285714285714288</v>
      </c>
      <c r="AQ125" s="76">
        <f>SUM(AQ51:AQ54)</f>
        <v>0</v>
      </c>
      <c r="AR125" s="74">
        <f>SUM(AR51:AR54)</f>
        <v>0</v>
      </c>
      <c r="AS125" s="77">
        <f>SUM(AS51:AS54)</f>
        <v>0</v>
      </c>
      <c r="AU125" s="18">
        <f>AU51</f>
        <v>0.41666666666666685</v>
      </c>
      <c r="AV125" s="75">
        <f t="shared" ref="AV125:BB125" si="160">IF(SUM(AV51:AV54)&gt;0, SUM(AV51:AV54), NA())</f>
        <v>11</v>
      </c>
      <c r="AW125" s="74">
        <f t="shared" si="160"/>
        <v>7</v>
      </c>
      <c r="AX125" s="76">
        <f t="shared" si="160"/>
        <v>6</v>
      </c>
      <c r="AY125" s="74">
        <f t="shared" si="160"/>
        <v>9</v>
      </c>
      <c r="AZ125" s="76">
        <f t="shared" si="160"/>
        <v>7</v>
      </c>
      <c r="BA125" s="74">
        <f t="shared" si="160"/>
        <v>2</v>
      </c>
      <c r="BB125" s="77">
        <f t="shared" si="160"/>
        <v>5</v>
      </c>
      <c r="BD125" s="18">
        <f>BD51</f>
        <v>0.41666666666666685</v>
      </c>
      <c r="BE125" s="78">
        <f t="shared" ref="BE125:BK125" si="161">IF(SUM(CI51:CI54)&lt;=0, NA(), SUM(CI51:CI54)/AV125)</f>
        <v>11.67272727272727</v>
      </c>
      <c r="BF125" s="79">
        <f t="shared" si="161"/>
        <v>11.37142857142857</v>
      </c>
      <c r="BG125" s="73">
        <f t="shared" si="161"/>
        <v>15.5</v>
      </c>
      <c r="BH125" s="79">
        <f t="shared" si="161"/>
        <v>12.555555555555555</v>
      </c>
      <c r="BI125" s="73">
        <f t="shared" si="161"/>
        <v>13.942857142857141</v>
      </c>
      <c r="BJ125" s="79">
        <f t="shared" si="161"/>
        <v>12.5</v>
      </c>
      <c r="BK125" s="80">
        <f t="shared" si="161"/>
        <v>15.02</v>
      </c>
      <c r="BM125" s="18">
        <f>BM51</f>
        <v>0.41666666666666685</v>
      </c>
      <c r="BN125" s="78" t="str">
        <f t="shared" ref="BN125:BT125" si="162">IFERROR(AVERAGE(BN51:BN54), "")</f>
        <v/>
      </c>
      <c r="BO125" s="79" t="str">
        <f t="shared" si="162"/>
        <v/>
      </c>
      <c r="BP125" s="73" t="str">
        <f t="shared" si="162"/>
        <v/>
      </c>
      <c r="BQ125" s="79" t="str">
        <f t="shared" si="162"/>
        <v/>
      </c>
      <c r="BR125" s="73" t="str">
        <f t="shared" si="162"/>
        <v/>
      </c>
      <c r="BS125" s="79" t="str">
        <f t="shared" si="162"/>
        <v/>
      </c>
      <c r="BT125" s="80" t="str">
        <f t="shared" si="162"/>
        <v/>
      </c>
      <c r="BV125" s="25"/>
      <c r="BW125" s="304" t="e">
        <f t="shared" si="131"/>
        <v>#N/A</v>
      </c>
      <c r="BX125" s="107">
        <f t="shared" si="138"/>
        <v>60</v>
      </c>
      <c r="CI125" s="73"/>
      <c r="CJ125" s="73"/>
      <c r="CK125" s="73"/>
      <c r="CL125" s="73"/>
      <c r="CM125" s="73"/>
      <c r="CN125" s="73"/>
      <c r="CO125" s="73"/>
    </row>
    <row r="126" spans="1:93" ht="15" customHeight="1" x14ac:dyDescent="0.25">
      <c r="A126" s="463" t="s">
        <v>31</v>
      </c>
      <c r="B126" s="482">
        <v>0</v>
      </c>
      <c r="C126" s="482">
        <v>0</v>
      </c>
      <c r="D126" s="482">
        <v>0</v>
      </c>
      <c r="E126" s="482">
        <v>0</v>
      </c>
      <c r="F126" s="482">
        <v>0</v>
      </c>
      <c r="G126" s="482">
        <v>0</v>
      </c>
      <c r="H126" s="482">
        <v>0</v>
      </c>
      <c r="I126" s="482" t="s">
        <v>20</v>
      </c>
      <c r="J126" s="479" t="s">
        <v>31</v>
      </c>
      <c r="K126" s="489">
        <v>0</v>
      </c>
      <c r="L126" s="482">
        <v>0</v>
      </c>
      <c r="M126" s="482">
        <v>0</v>
      </c>
      <c r="N126" s="482">
        <v>0</v>
      </c>
      <c r="O126" s="482">
        <v>0</v>
      </c>
      <c r="P126" s="482">
        <v>0</v>
      </c>
      <c r="Q126" s="482">
        <v>0</v>
      </c>
      <c r="R126" s="482">
        <v>0</v>
      </c>
      <c r="S126" s="482">
        <v>0</v>
      </c>
      <c r="T126" s="482">
        <v>0</v>
      </c>
      <c r="U126" s="482">
        <v>0</v>
      </c>
      <c r="V126" s="482">
        <v>0</v>
      </c>
      <c r="W126" s="482">
        <v>0</v>
      </c>
      <c r="X126" s="482">
        <v>0</v>
      </c>
      <c r="Y126" s="490" t="s">
        <v>418</v>
      </c>
      <c r="Z126" s="490" t="s">
        <v>418</v>
      </c>
      <c r="AA126" s="482">
        <v>0</v>
      </c>
      <c r="AB126" s="490">
        <v>0</v>
      </c>
      <c r="AC126" s="482">
        <v>0</v>
      </c>
      <c r="AD126" s="490">
        <v>0</v>
      </c>
      <c r="AE126" s="482">
        <v>0</v>
      </c>
      <c r="AF126" s="491">
        <v>0</v>
      </c>
      <c r="AL126" s="74">
        <f>SUM(AL55:AL58)</f>
        <v>1</v>
      </c>
      <c r="AN126" s="18">
        <f>AN55</f>
        <v>0.45833333333333359</v>
      </c>
      <c r="AO126" s="75">
        <f>SUM(AO55:AO58)</f>
        <v>0.14285714285714285</v>
      </c>
      <c r="AP126" s="74">
        <f>SUM(AP55:AP58)</f>
        <v>3.4285714285714288</v>
      </c>
      <c r="AQ126" s="76">
        <f>SUM(AQ55:AQ58)</f>
        <v>0.14285714285714285</v>
      </c>
      <c r="AR126" s="74">
        <f>SUM(AR55:AR58)</f>
        <v>0</v>
      </c>
      <c r="AS126" s="77">
        <f>SUM(AS55:AS58)</f>
        <v>0</v>
      </c>
      <c r="AU126" s="18">
        <f>AU55</f>
        <v>0.45833333333333359</v>
      </c>
      <c r="AV126" s="75">
        <f t="shared" ref="AV126:BB126" si="163">IF(SUM(AV55:AV58)&gt;0, SUM(AV55:AV58), NA())</f>
        <v>2</v>
      </c>
      <c r="AW126" s="74">
        <f t="shared" si="163"/>
        <v>8</v>
      </c>
      <c r="AX126" s="76">
        <f t="shared" si="163"/>
        <v>2</v>
      </c>
      <c r="AY126" s="74">
        <f t="shared" si="163"/>
        <v>5</v>
      </c>
      <c r="AZ126" s="76">
        <f t="shared" si="163"/>
        <v>5</v>
      </c>
      <c r="BA126" s="74">
        <f t="shared" si="163"/>
        <v>2</v>
      </c>
      <c r="BB126" s="77">
        <f t="shared" si="163"/>
        <v>2</v>
      </c>
      <c r="BD126" s="18">
        <f>BD55</f>
        <v>0.45833333333333359</v>
      </c>
      <c r="BE126" s="78">
        <f t="shared" ref="BE126:BK126" si="164">IF(SUM(CI55:CI58)&lt;=0, NA(), SUM(CI55:CI58)/AV126)</f>
        <v>10.850000000000001</v>
      </c>
      <c r="BF126" s="79">
        <f t="shared" si="164"/>
        <v>15.712499999999999</v>
      </c>
      <c r="BG126" s="73">
        <f t="shared" si="164"/>
        <v>11.95</v>
      </c>
      <c r="BH126" s="79">
        <f t="shared" si="164"/>
        <v>14.940000000000001</v>
      </c>
      <c r="BI126" s="73">
        <f t="shared" si="164"/>
        <v>13.7</v>
      </c>
      <c r="BJ126" s="79">
        <f t="shared" si="164"/>
        <v>13.2</v>
      </c>
      <c r="BK126" s="80">
        <f t="shared" si="164"/>
        <v>17.649999999999999</v>
      </c>
      <c r="BM126" s="18">
        <f>BM55</f>
        <v>0.45833333333333359</v>
      </c>
      <c r="BN126" s="78" t="str">
        <f t="shared" ref="BN126:BT126" si="165">IFERROR(AVERAGE(BN55:BN58), "")</f>
        <v/>
      </c>
      <c r="BO126" s="79" t="str">
        <f t="shared" si="165"/>
        <v/>
      </c>
      <c r="BP126" s="73" t="str">
        <f t="shared" si="165"/>
        <v/>
      </c>
      <c r="BQ126" s="79" t="str">
        <f t="shared" si="165"/>
        <v/>
      </c>
      <c r="BR126" s="73" t="str">
        <f t="shared" si="165"/>
        <v/>
      </c>
      <c r="BS126" s="79" t="str">
        <f t="shared" si="165"/>
        <v/>
      </c>
      <c r="BT126" s="80" t="str">
        <f t="shared" si="165"/>
        <v/>
      </c>
      <c r="BV126" s="25"/>
      <c r="BW126" s="304" t="e">
        <f t="shared" si="131"/>
        <v>#N/A</v>
      </c>
      <c r="BX126" s="107">
        <f t="shared" si="138"/>
        <v>60</v>
      </c>
      <c r="CI126" s="73"/>
      <c r="CJ126" s="73"/>
      <c r="CK126" s="73"/>
      <c r="CL126" s="73"/>
      <c r="CM126" s="73"/>
      <c r="CN126" s="73"/>
      <c r="CO126" s="73"/>
    </row>
    <row r="127" spans="1:93" ht="15" customHeight="1" x14ac:dyDescent="0.25">
      <c r="A127" s="463" t="s">
        <v>37</v>
      </c>
      <c r="B127" s="482">
        <v>0</v>
      </c>
      <c r="C127" s="482">
        <v>0</v>
      </c>
      <c r="D127" s="482">
        <v>0</v>
      </c>
      <c r="E127" s="482">
        <v>0</v>
      </c>
      <c r="F127" s="482">
        <v>0</v>
      </c>
      <c r="G127" s="482">
        <v>0</v>
      </c>
      <c r="H127" s="482">
        <v>0</v>
      </c>
      <c r="I127" s="482" t="s">
        <v>20</v>
      </c>
      <c r="J127" s="479" t="s">
        <v>37</v>
      </c>
      <c r="K127" s="489">
        <v>0</v>
      </c>
      <c r="L127" s="482">
        <v>0</v>
      </c>
      <c r="M127" s="482">
        <v>0</v>
      </c>
      <c r="N127" s="482">
        <v>0</v>
      </c>
      <c r="O127" s="482">
        <v>0</v>
      </c>
      <c r="P127" s="482">
        <v>0</v>
      </c>
      <c r="Q127" s="482">
        <v>0</v>
      </c>
      <c r="R127" s="482">
        <v>0</v>
      </c>
      <c r="S127" s="482">
        <v>0</v>
      </c>
      <c r="T127" s="482">
        <v>0</v>
      </c>
      <c r="U127" s="482">
        <v>0</v>
      </c>
      <c r="V127" s="482">
        <v>0</v>
      </c>
      <c r="W127" s="482">
        <v>0</v>
      </c>
      <c r="X127" s="482">
        <v>0</v>
      </c>
      <c r="Y127" s="490" t="s">
        <v>418</v>
      </c>
      <c r="Z127" s="490" t="s">
        <v>418</v>
      </c>
      <c r="AA127" s="482">
        <v>0</v>
      </c>
      <c r="AB127" s="490">
        <v>0</v>
      </c>
      <c r="AC127" s="482">
        <v>0</v>
      </c>
      <c r="AD127" s="490">
        <v>0</v>
      </c>
      <c r="AE127" s="482">
        <v>0</v>
      </c>
      <c r="AF127" s="491">
        <v>0</v>
      </c>
      <c r="AL127" s="74">
        <f>SUM(AL59:AL62)</f>
        <v>1</v>
      </c>
      <c r="AN127" s="18">
        <f>AN59</f>
        <v>0.50000000000000033</v>
      </c>
      <c r="AO127" s="75">
        <f>SUM(AO59:AO62)</f>
        <v>0.14285714285714285</v>
      </c>
      <c r="AP127" s="74">
        <f>SUM(AP59:AP62)</f>
        <v>3.4285714285714284</v>
      </c>
      <c r="AQ127" s="76">
        <f>SUM(AQ59:AQ62)</f>
        <v>0.14285714285714285</v>
      </c>
      <c r="AR127" s="74">
        <f>SUM(AR59:AR62)</f>
        <v>0</v>
      </c>
      <c r="AS127" s="77">
        <f>SUM(AS59:AS62)</f>
        <v>0</v>
      </c>
      <c r="AU127" s="18">
        <f>AU59</f>
        <v>0.50000000000000033</v>
      </c>
      <c r="AV127" s="75">
        <f t="shared" ref="AV127:BB127" si="166">IF(SUM(AV59:AV62)&gt;0, SUM(AV59:AV62), NA())</f>
        <v>4</v>
      </c>
      <c r="AW127" s="74">
        <f t="shared" si="166"/>
        <v>2</v>
      </c>
      <c r="AX127" s="76">
        <f t="shared" si="166"/>
        <v>3</v>
      </c>
      <c r="AY127" s="74">
        <f t="shared" si="166"/>
        <v>3</v>
      </c>
      <c r="AZ127" s="76">
        <f t="shared" si="166"/>
        <v>4</v>
      </c>
      <c r="BA127" s="74">
        <f t="shared" si="166"/>
        <v>4</v>
      </c>
      <c r="BB127" s="77">
        <f t="shared" si="166"/>
        <v>6</v>
      </c>
      <c r="BD127" s="18">
        <f>BD59</f>
        <v>0.50000000000000033</v>
      </c>
      <c r="BE127" s="78">
        <f t="shared" ref="BE127:BK127" si="167">IF(SUM(CI59:CI62)&lt;=0, NA(), SUM(CI59:CI62)/AV127)</f>
        <v>17.600000000000001</v>
      </c>
      <c r="BF127" s="79">
        <f t="shared" si="167"/>
        <v>12.45</v>
      </c>
      <c r="BG127" s="73">
        <f t="shared" si="167"/>
        <v>13.4</v>
      </c>
      <c r="BH127" s="79">
        <f t="shared" si="167"/>
        <v>10.233333333333334</v>
      </c>
      <c r="BI127" s="73">
        <f t="shared" si="167"/>
        <v>14.525</v>
      </c>
      <c r="BJ127" s="79">
        <f t="shared" si="167"/>
        <v>18.074999999999999</v>
      </c>
      <c r="BK127" s="80">
        <f t="shared" si="167"/>
        <v>15.033333333333333</v>
      </c>
      <c r="BM127" s="18">
        <f>BM59</f>
        <v>0.50000000000000033</v>
      </c>
      <c r="BN127" s="78" t="str">
        <f t="shared" ref="BN127:BT127" si="168">IFERROR(AVERAGE(BN59:BN62), "")</f>
        <v/>
      </c>
      <c r="BO127" s="79" t="str">
        <f t="shared" si="168"/>
        <v/>
      </c>
      <c r="BP127" s="73" t="str">
        <f t="shared" si="168"/>
        <v/>
      </c>
      <c r="BQ127" s="79" t="str">
        <f t="shared" si="168"/>
        <v/>
      </c>
      <c r="BR127" s="73" t="str">
        <f t="shared" si="168"/>
        <v/>
      </c>
      <c r="BS127" s="79" t="str">
        <f t="shared" si="168"/>
        <v/>
      </c>
      <c r="BT127" s="80" t="str">
        <f t="shared" si="168"/>
        <v/>
      </c>
      <c r="BV127" s="25"/>
      <c r="BW127" s="304" t="e">
        <f t="shared" si="131"/>
        <v>#N/A</v>
      </c>
      <c r="BX127" s="107">
        <f t="shared" si="138"/>
        <v>60</v>
      </c>
      <c r="CI127" s="73"/>
      <c r="CJ127" s="73"/>
      <c r="CK127" s="73"/>
      <c r="CL127" s="73"/>
      <c r="CM127" s="73"/>
      <c r="CN127" s="73"/>
      <c r="CO127" s="73"/>
    </row>
    <row r="128" spans="1:93" ht="15" customHeight="1" x14ac:dyDescent="0.25">
      <c r="A128" s="463" t="s">
        <v>39</v>
      </c>
      <c r="B128" s="482">
        <v>0</v>
      </c>
      <c r="C128" s="482">
        <v>0</v>
      </c>
      <c r="D128" s="482">
        <v>0</v>
      </c>
      <c r="E128" s="482">
        <v>0</v>
      </c>
      <c r="F128" s="482">
        <v>0</v>
      </c>
      <c r="G128" s="482">
        <v>0</v>
      </c>
      <c r="H128" s="482">
        <v>0</v>
      </c>
      <c r="I128" s="482" t="s">
        <v>20</v>
      </c>
      <c r="J128" s="479" t="s">
        <v>39</v>
      </c>
      <c r="K128" s="489">
        <v>0</v>
      </c>
      <c r="L128" s="482">
        <v>0</v>
      </c>
      <c r="M128" s="482">
        <v>0</v>
      </c>
      <c r="N128" s="482">
        <v>0</v>
      </c>
      <c r="O128" s="482">
        <v>0</v>
      </c>
      <c r="P128" s="482">
        <v>0</v>
      </c>
      <c r="Q128" s="482">
        <v>0</v>
      </c>
      <c r="R128" s="482">
        <v>0</v>
      </c>
      <c r="S128" s="482">
        <v>0</v>
      </c>
      <c r="T128" s="482">
        <v>0</v>
      </c>
      <c r="U128" s="482">
        <v>0</v>
      </c>
      <c r="V128" s="482">
        <v>0</v>
      </c>
      <c r="W128" s="482">
        <v>0</v>
      </c>
      <c r="X128" s="482">
        <v>0</v>
      </c>
      <c r="Y128" s="490" t="s">
        <v>418</v>
      </c>
      <c r="Z128" s="490" t="s">
        <v>418</v>
      </c>
      <c r="AA128" s="482">
        <v>0</v>
      </c>
      <c r="AB128" s="490">
        <v>0</v>
      </c>
      <c r="AC128" s="482">
        <v>0</v>
      </c>
      <c r="AD128" s="490">
        <v>0</v>
      </c>
      <c r="AE128" s="482">
        <v>0</v>
      </c>
      <c r="AF128" s="491">
        <v>0</v>
      </c>
      <c r="AL128" s="74">
        <f>SUM(AL63:AL66)</f>
        <v>4</v>
      </c>
      <c r="AN128" s="18">
        <f>AN63</f>
        <v>0.54166666666666685</v>
      </c>
      <c r="AO128" s="75">
        <f>SUM(AO63:AO66)</f>
        <v>0</v>
      </c>
      <c r="AP128" s="74">
        <f>SUM(AP63:AP66)</f>
        <v>4.1428571428571423</v>
      </c>
      <c r="AQ128" s="76">
        <f>SUM(AQ63:AQ66)</f>
        <v>0.5714285714285714</v>
      </c>
      <c r="AR128" s="74">
        <f>SUM(AR63:AR66)</f>
        <v>0</v>
      </c>
      <c r="AS128" s="77">
        <f>SUM(AS63:AS66)</f>
        <v>0</v>
      </c>
      <c r="AU128" s="18">
        <f>AU63</f>
        <v>0.54166666666666685</v>
      </c>
      <c r="AV128" s="75">
        <f t="shared" ref="AV128:BB128" si="169">IF(SUM(AV63:AV66)&gt;0, SUM(AV63:AV66), NA())</f>
        <v>4</v>
      </c>
      <c r="AW128" s="74">
        <f t="shared" si="169"/>
        <v>6</v>
      </c>
      <c r="AX128" s="76">
        <f t="shared" si="169"/>
        <v>6</v>
      </c>
      <c r="AY128" s="74">
        <f t="shared" si="169"/>
        <v>2</v>
      </c>
      <c r="AZ128" s="76">
        <f t="shared" si="169"/>
        <v>4</v>
      </c>
      <c r="BA128" s="74">
        <f t="shared" si="169"/>
        <v>5</v>
      </c>
      <c r="BB128" s="77">
        <f t="shared" si="169"/>
        <v>6</v>
      </c>
      <c r="BD128" s="18">
        <f>BD63</f>
        <v>0.54166666666666685</v>
      </c>
      <c r="BE128" s="78">
        <f t="shared" ref="BE128:BK128" si="170">IF(SUM(CI63:CI66)&lt;=0, NA(), SUM(CI63:CI66)/AV128)</f>
        <v>14.149999999999999</v>
      </c>
      <c r="BF128" s="79">
        <f t="shared" si="170"/>
        <v>14.133333333333333</v>
      </c>
      <c r="BG128" s="73">
        <f t="shared" si="170"/>
        <v>15.466666666666669</v>
      </c>
      <c r="BH128" s="79">
        <f t="shared" si="170"/>
        <v>16.5</v>
      </c>
      <c r="BI128" s="73">
        <f t="shared" si="170"/>
        <v>10.25</v>
      </c>
      <c r="BJ128" s="79">
        <f t="shared" si="170"/>
        <v>11.8</v>
      </c>
      <c r="BK128" s="80">
        <f t="shared" si="170"/>
        <v>17.150000000000002</v>
      </c>
      <c r="BM128" s="18">
        <f>BM63</f>
        <v>0.54166666666666685</v>
      </c>
      <c r="BN128" s="78" t="str">
        <f t="shared" ref="BN128:BT128" si="171">IFERROR(AVERAGE(BN63:BN66), "")</f>
        <v/>
      </c>
      <c r="BO128" s="79" t="str">
        <f t="shared" si="171"/>
        <v/>
      </c>
      <c r="BP128" s="73" t="str">
        <f t="shared" si="171"/>
        <v/>
      </c>
      <c r="BQ128" s="79" t="str">
        <f t="shared" si="171"/>
        <v/>
      </c>
      <c r="BR128" s="73" t="str">
        <f t="shared" si="171"/>
        <v/>
      </c>
      <c r="BS128" s="79" t="str">
        <f t="shared" si="171"/>
        <v/>
      </c>
      <c r="BT128" s="80" t="str">
        <f t="shared" si="171"/>
        <v/>
      </c>
      <c r="BV128" s="25"/>
      <c r="BW128" s="304" t="e">
        <f t="shared" si="131"/>
        <v>#N/A</v>
      </c>
      <c r="BX128" s="107">
        <f t="shared" si="138"/>
        <v>60</v>
      </c>
      <c r="CI128" s="73"/>
      <c r="CJ128" s="73"/>
      <c r="CK128" s="73"/>
      <c r="CL128" s="73"/>
      <c r="CM128" s="73"/>
      <c r="CN128" s="73"/>
      <c r="CO128" s="73"/>
    </row>
    <row r="129" spans="1:93" ht="15" customHeight="1" x14ac:dyDescent="0.25">
      <c r="A129" s="463" t="s">
        <v>41</v>
      </c>
      <c r="B129" s="482">
        <v>0</v>
      </c>
      <c r="C129" s="482">
        <v>0</v>
      </c>
      <c r="D129" s="482">
        <v>0</v>
      </c>
      <c r="E129" s="482">
        <v>0</v>
      </c>
      <c r="F129" s="482">
        <v>0</v>
      </c>
      <c r="G129" s="482">
        <v>0</v>
      </c>
      <c r="H129" s="482">
        <v>0</v>
      </c>
      <c r="I129" s="482" t="s">
        <v>20</v>
      </c>
      <c r="J129" s="479" t="s">
        <v>41</v>
      </c>
      <c r="K129" s="489">
        <v>0</v>
      </c>
      <c r="L129" s="482">
        <v>0</v>
      </c>
      <c r="M129" s="482">
        <v>0</v>
      </c>
      <c r="N129" s="482">
        <v>0</v>
      </c>
      <c r="O129" s="482">
        <v>0</v>
      </c>
      <c r="P129" s="482">
        <v>0</v>
      </c>
      <c r="Q129" s="482">
        <v>0</v>
      </c>
      <c r="R129" s="482">
        <v>0</v>
      </c>
      <c r="S129" s="482">
        <v>0</v>
      </c>
      <c r="T129" s="482">
        <v>0</v>
      </c>
      <c r="U129" s="482">
        <v>0</v>
      </c>
      <c r="V129" s="482">
        <v>0</v>
      </c>
      <c r="W129" s="482">
        <v>0</v>
      </c>
      <c r="X129" s="482">
        <v>0</v>
      </c>
      <c r="Y129" s="490" t="s">
        <v>418</v>
      </c>
      <c r="Z129" s="490" t="s">
        <v>418</v>
      </c>
      <c r="AA129" s="482">
        <v>0</v>
      </c>
      <c r="AB129" s="490">
        <v>0</v>
      </c>
      <c r="AC129" s="482">
        <v>0</v>
      </c>
      <c r="AD129" s="490">
        <v>0</v>
      </c>
      <c r="AE129" s="482">
        <v>0</v>
      </c>
      <c r="AF129" s="491">
        <v>0</v>
      </c>
      <c r="AL129" s="74">
        <f>SUM(AL67:AL70)</f>
        <v>2</v>
      </c>
      <c r="AN129" s="18">
        <f>AN67</f>
        <v>0.58333333333333337</v>
      </c>
      <c r="AO129" s="75">
        <f>SUM(AO67:AO70)</f>
        <v>0</v>
      </c>
      <c r="AP129" s="74">
        <f>SUM(AP67:AP70)</f>
        <v>3.1428571428571428</v>
      </c>
      <c r="AQ129" s="76">
        <f>SUM(AQ67:AQ70)</f>
        <v>0.2857142857142857</v>
      </c>
      <c r="AR129" s="74">
        <f>SUM(AR67:AR70)</f>
        <v>0</v>
      </c>
      <c r="AS129" s="77">
        <f>SUM(AS67:AS70)</f>
        <v>0</v>
      </c>
      <c r="AU129" s="18">
        <f>AU67</f>
        <v>0.58333333333333337</v>
      </c>
      <c r="AV129" s="75">
        <f t="shared" ref="AV129:BB129" si="172">IF(SUM(AV67:AV70)&gt;0, SUM(AV67:AV70), NA())</f>
        <v>3</v>
      </c>
      <c r="AW129" s="74">
        <f t="shared" si="172"/>
        <v>3</v>
      </c>
      <c r="AX129" s="76">
        <f t="shared" si="172"/>
        <v>2</v>
      </c>
      <c r="AY129" s="74">
        <f t="shared" si="172"/>
        <v>8</v>
      </c>
      <c r="AZ129" s="76">
        <f t="shared" si="172"/>
        <v>2</v>
      </c>
      <c r="BA129" s="74">
        <f t="shared" si="172"/>
        <v>1</v>
      </c>
      <c r="BB129" s="77">
        <f t="shared" si="172"/>
        <v>5</v>
      </c>
      <c r="BD129" s="18">
        <f>BD67</f>
        <v>0.58333333333333337</v>
      </c>
      <c r="BE129" s="78">
        <f t="shared" ref="BE129:BK129" si="173">IF(SUM(CI67:CI70)&lt;=0, NA(), SUM(CI67:CI70)/AV129)</f>
        <v>15.766666666666666</v>
      </c>
      <c r="BF129" s="79">
        <f t="shared" si="173"/>
        <v>19.3</v>
      </c>
      <c r="BG129" s="73">
        <f t="shared" si="173"/>
        <v>14.649999999999999</v>
      </c>
      <c r="BH129" s="79">
        <f t="shared" si="173"/>
        <v>16.149999999999999</v>
      </c>
      <c r="BI129" s="73">
        <f t="shared" si="173"/>
        <v>14.8</v>
      </c>
      <c r="BJ129" s="79">
        <f t="shared" si="173"/>
        <v>16.5</v>
      </c>
      <c r="BK129" s="80">
        <f t="shared" si="173"/>
        <v>12.559999999999999</v>
      </c>
      <c r="BM129" s="18">
        <f>BM67</f>
        <v>0.58333333333333337</v>
      </c>
      <c r="BN129" s="78" t="str">
        <f t="shared" ref="BN129:BT129" si="174">IFERROR(AVERAGE(BN67:BN70), "")</f>
        <v/>
      </c>
      <c r="BO129" s="79" t="str">
        <f t="shared" si="174"/>
        <v/>
      </c>
      <c r="BP129" s="73" t="str">
        <f t="shared" si="174"/>
        <v/>
      </c>
      <c r="BQ129" s="79" t="str">
        <f t="shared" si="174"/>
        <v/>
      </c>
      <c r="BR129" s="73" t="str">
        <f t="shared" si="174"/>
        <v/>
      </c>
      <c r="BS129" s="79" t="str">
        <f t="shared" si="174"/>
        <v/>
      </c>
      <c r="BT129" s="80" t="str">
        <f t="shared" si="174"/>
        <v/>
      </c>
      <c r="BV129" s="25"/>
      <c r="BW129" s="304" t="e">
        <f t="shared" si="131"/>
        <v>#N/A</v>
      </c>
      <c r="BX129" s="107">
        <f t="shared" si="138"/>
        <v>60</v>
      </c>
      <c r="CI129" s="73"/>
      <c r="CJ129" s="73"/>
      <c r="CK129" s="73"/>
      <c r="CL129" s="73"/>
      <c r="CM129" s="73"/>
      <c r="CN129" s="73"/>
      <c r="CO129" s="73"/>
    </row>
    <row r="130" spans="1:93" ht="15" customHeight="1" x14ac:dyDescent="0.25">
      <c r="A130" s="463" t="s">
        <v>33</v>
      </c>
      <c r="B130" s="482">
        <v>0</v>
      </c>
      <c r="C130" s="482">
        <v>0</v>
      </c>
      <c r="D130" s="482">
        <v>0</v>
      </c>
      <c r="E130" s="482">
        <v>0</v>
      </c>
      <c r="F130" s="482">
        <v>0</v>
      </c>
      <c r="G130" s="482">
        <v>0</v>
      </c>
      <c r="H130" s="482">
        <v>0</v>
      </c>
      <c r="I130" s="482" t="s">
        <v>20</v>
      </c>
      <c r="J130" s="479" t="s">
        <v>33</v>
      </c>
      <c r="K130" s="489">
        <v>0</v>
      </c>
      <c r="L130" s="482">
        <v>0</v>
      </c>
      <c r="M130" s="482">
        <v>0</v>
      </c>
      <c r="N130" s="482">
        <v>0</v>
      </c>
      <c r="O130" s="482">
        <v>0</v>
      </c>
      <c r="P130" s="482">
        <v>0</v>
      </c>
      <c r="Q130" s="482">
        <v>0</v>
      </c>
      <c r="R130" s="482">
        <v>0</v>
      </c>
      <c r="S130" s="482">
        <v>0</v>
      </c>
      <c r="T130" s="482">
        <v>0</v>
      </c>
      <c r="U130" s="482">
        <v>0</v>
      </c>
      <c r="V130" s="482">
        <v>0</v>
      </c>
      <c r="W130" s="482">
        <v>0</v>
      </c>
      <c r="X130" s="482">
        <v>0</v>
      </c>
      <c r="Y130" s="490" t="s">
        <v>418</v>
      </c>
      <c r="Z130" s="490" t="s">
        <v>418</v>
      </c>
      <c r="AA130" s="482">
        <v>0</v>
      </c>
      <c r="AB130" s="490">
        <v>0</v>
      </c>
      <c r="AC130" s="482">
        <v>0</v>
      </c>
      <c r="AD130" s="490">
        <v>0</v>
      </c>
      <c r="AE130" s="482">
        <v>0</v>
      </c>
      <c r="AF130" s="491">
        <v>0</v>
      </c>
      <c r="AL130" s="74">
        <f>SUM(AL71:AL74)</f>
        <v>2</v>
      </c>
      <c r="AN130" s="18">
        <f>AN71</f>
        <v>0.62499999999999989</v>
      </c>
      <c r="AO130" s="75">
        <f>SUM(AO71:AO74)</f>
        <v>0.2857142857142857</v>
      </c>
      <c r="AP130" s="74">
        <f>SUM(AP71:AP74)</f>
        <v>2.8571428571428568</v>
      </c>
      <c r="AQ130" s="76">
        <f>SUM(AQ71:AQ74)</f>
        <v>0.2857142857142857</v>
      </c>
      <c r="AR130" s="74">
        <f>SUM(AR71:AR74)</f>
        <v>0</v>
      </c>
      <c r="AS130" s="77">
        <f>SUM(AS71:AS74)</f>
        <v>0</v>
      </c>
      <c r="AU130" s="18">
        <f>AU71</f>
        <v>0.62499999999999989</v>
      </c>
      <c r="AV130" s="75">
        <f t="shared" ref="AV130:BB130" si="175">IF(SUM(AV71:AV74)&gt;0, SUM(AV71:AV74), NA())</f>
        <v>2</v>
      </c>
      <c r="AW130" s="74">
        <f t="shared" si="175"/>
        <v>4</v>
      </c>
      <c r="AX130" s="76">
        <f t="shared" si="175"/>
        <v>3</v>
      </c>
      <c r="AY130" s="74">
        <f t="shared" si="175"/>
        <v>5</v>
      </c>
      <c r="AZ130" s="76">
        <f t="shared" si="175"/>
        <v>7</v>
      </c>
      <c r="BA130" s="74">
        <f t="shared" si="175"/>
        <v>1</v>
      </c>
      <c r="BB130" s="77">
        <f t="shared" si="175"/>
        <v>2</v>
      </c>
      <c r="BD130" s="18">
        <f>BD71</f>
        <v>0.62499999999999989</v>
      </c>
      <c r="BE130" s="78">
        <f t="shared" ref="BE130:BK130" si="176">IF(SUM(CI71:CI74)&lt;=0, NA(), SUM(CI71:CI74)/AV130)</f>
        <v>17.149999999999999</v>
      </c>
      <c r="BF130" s="79">
        <f t="shared" si="176"/>
        <v>15.674999999999999</v>
      </c>
      <c r="BG130" s="73">
        <f t="shared" si="176"/>
        <v>19.033333333333335</v>
      </c>
      <c r="BH130" s="79">
        <f t="shared" si="176"/>
        <v>16.100000000000001</v>
      </c>
      <c r="BI130" s="73">
        <f t="shared" si="176"/>
        <v>16.742857142857144</v>
      </c>
      <c r="BJ130" s="79">
        <f t="shared" si="176"/>
        <v>20</v>
      </c>
      <c r="BK130" s="80">
        <f t="shared" si="176"/>
        <v>15.75</v>
      </c>
      <c r="BM130" s="18">
        <f>BM71</f>
        <v>0.62499999999999989</v>
      </c>
      <c r="BN130" s="78" t="str">
        <f t="shared" ref="BN130:BT130" si="177">IFERROR(AVERAGE(BN71:BN74), "")</f>
        <v/>
      </c>
      <c r="BO130" s="79" t="str">
        <f t="shared" si="177"/>
        <v/>
      </c>
      <c r="BP130" s="73" t="str">
        <f t="shared" si="177"/>
        <v/>
      </c>
      <c r="BQ130" s="79" t="str">
        <f t="shared" si="177"/>
        <v/>
      </c>
      <c r="BR130" s="73" t="str">
        <f t="shared" si="177"/>
        <v/>
      </c>
      <c r="BS130" s="79" t="str">
        <f t="shared" si="177"/>
        <v/>
      </c>
      <c r="BT130" s="80" t="str">
        <f t="shared" si="177"/>
        <v/>
      </c>
      <c r="BV130" s="25"/>
      <c r="BW130" s="304" t="e">
        <f t="shared" si="131"/>
        <v>#N/A</v>
      </c>
      <c r="BX130" s="107">
        <f t="shared" si="138"/>
        <v>60</v>
      </c>
      <c r="CI130" s="73"/>
      <c r="CJ130" s="73"/>
      <c r="CK130" s="73"/>
      <c r="CL130" s="73"/>
      <c r="CM130" s="73"/>
      <c r="CN130" s="73"/>
      <c r="CO130" s="73"/>
    </row>
    <row r="131" spans="1:93" ht="15" customHeight="1" x14ac:dyDescent="0.25">
      <c r="A131" s="463" t="s">
        <v>44</v>
      </c>
      <c r="B131" s="482">
        <v>0</v>
      </c>
      <c r="C131" s="482">
        <v>0</v>
      </c>
      <c r="D131" s="482">
        <v>0</v>
      </c>
      <c r="E131" s="482">
        <v>0</v>
      </c>
      <c r="F131" s="482">
        <v>0</v>
      </c>
      <c r="G131" s="482">
        <v>0</v>
      </c>
      <c r="H131" s="482">
        <v>0</v>
      </c>
      <c r="I131" s="482" t="s">
        <v>20</v>
      </c>
      <c r="J131" s="479" t="s">
        <v>44</v>
      </c>
      <c r="K131" s="489">
        <v>0</v>
      </c>
      <c r="L131" s="482">
        <v>0</v>
      </c>
      <c r="M131" s="482">
        <v>0</v>
      </c>
      <c r="N131" s="482">
        <v>0</v>
      </c>
      <c r="O131" s="482">
        <v>0</v>
      </c>
      <c r="P131" s="482">
        <v>0</v>
      </c>
      <c r="Q131" s="482">
        <v>0</v>
      </c>
      <c r="R131" s="482">
        <v>0</v>
      </c>
      <c r="S131" s="482">
        <v>0</v>
      </c>
      <c r="T131" s="482">
        <v>0</v>
      </c>
      <c r="U131" s="482">
        <v>0</v>
      </c>
      <c r="V131" s="482">
        <v>0</v>
      </c>
      <c r="W131" s="482">
        <v>0</v>
      </c>
      <c r="X131" s="482">
        <v>0</v>
      </c>
      <c r="Y131" s="490" t="s">
        <v>418</v>
      </c>
      <c r="Z131" s="490" t="s">
        <v>418</v>
      </c>
      <c r="AA131" s="482">
        <v>0</v>
      </c>
      <c r="AB131" s="490">
        <v>0</v>
      </c>
      <c r="AC131" s="482">
        <v>0</v>
      </c>
      <c r="AD131" s="490">
        <v>0</v>
      </c>
      <c r="AE131" s="482">
        <v>0</v>
      </c>
      <c r="AF131" s="491">
        <v>0</v>
      </c>
      <c r="AL131" s="74">
        <f>SUM(AL75:AL78)</f>
        <v>1</v>
      </c>
      <c r="AN131" s="18">
        <f>AN75</f>
        <v>0.66666666666666641</v>
      </c>
      <c r="AO131" s="75">
        <f>SUM(AO75:AO78)</f>
        <v>0</v>
      </c>
      <c r="AP131" s="74">
        <f>SUM(AP75:AP78)</f>
        <v>3.5714285714285712</v>
      </c>
      <c r="AQ131" s="76">
        <f>SUM(AQ75:AQ78)</f>
        <v>0.14285714285714285</v>
      </c>
      <c r="AR131" s="74">
        <f>SUM(AR75:AR78)</f>
        <v>0</v>
      </c>
      <c r="AS131" s="77">
        <f>SUM(AS75:AS78)</f>
        <v>0</v>
      </c>
      <c r="AU131" s="18">
        <f>AU75</f>
        <v>0.66666666666666641</v>
      </c>
      <c r="AV131" s="75">
        <f t="shared" ref="AV131:BB131" si="178">IF(SUM(AV75:AV78)&gt;0, SUM(AV75:AV78), NA())</f>
        <v>3</v>
      </c>
      <c r="AW131" s="74">
        <f t="shared" si="178"/>
        <v>4</v>
      </c>
      <c r="AX131" s="76">
        <f t="shared" si="178"/>
        <v>2</v>
      </c>
      <c r="AY131" s="74">
        <f t="shared" si="178"/>
        <v>8</v>
      </c>
      <c r="AZ131" s="76">
        <f t="shared" si="178"/>
        <v>1</v>
      </c>
      <c r="BA131" s="74">
        <f t="shared" si="178"/>
        <v>2</v>
      </c>
      <c r="BB131" s="77">
        <f t="shared" si="178"/>
        <v>6</v>
      </c>
      <c r="BD131" s="18">
        <f>BD75</f>
        <v>0.66666666666666641</v>
      </c>
      <c r="BE131" s="78">
        <f t="shared" ref="BE131:BK131" si="179">IF(SUM(CI75:CI78)&lt;=0, NA(), SUM(CI75:CI78)/AV131)</f>
        <v>15</v>
      </c>
      <c r="BF131" s="79">
        <f t="shared" si="179"/>
        <v>18.524999999999999</v>
      </c>
      <c r="BG131" s="73">
        <f t="shared" si="179"/>
        <v>17.25</v>
      </c>
      <c r="BH131" s="79">
        <f t="shared" si="179"/>
        <v>13.599999999999998</v>
      </c>
      <c r="BI131" s="73">
        <f t="shared" si="179"/>
        <v>17</v>
      </c>
      <c r="BJ131" s="79">
        <f t="shared" si="179"/>
        <v>16.600000000000001</v>
      </c>
      <c r="BK131" s="80">
        <f t="shared" si="179"/>
        <v>11.816666666666668</v>
      </c>
      <c r="BM131" s="18">
        <f>BM75</f>
        <v>0.66666666666666641</v>
      </c>
      <c r="BN131" s="78" t="str">
        <f t="shared" ref="BN131:BT131" si="180">IFERROR(AVERAGE(BN75:BN78), "")</f>
        <v/>
      </c>
      <c r="BO131" s="79" t="str">
        <f t="shared" si="180"/>
        <v/>
      </c>
      <c r="BP131" s="73" t="str">
        <f t="shared" si="180"/>
        <v/>
      </c>
      <c r="BQ131" s="79" t="str">
        <f t="shared" si="180"/>
        <v/>
      </c>
      <c r="BR131" s="73" t="str">
        <f t="shared" si="180"/>
        <v/>
      </c>
      <c r="BS131" s="79" t="str">
        <f t="shared" si="180"/>
        <v/>
      </c>
      <c r="BT131" s="80" t="str">
        <f t="shared" si="180"/>
        <v/>
      </c>
      <c r="BV131" s="25"/>
      <c r="BW131" s="304" t="e">
        <f t="shared" si="131"/>
        <v>#N/A</v>
      </c>
      <c r="BX131" s="107">
        <f t="shared" si="138"/>
        <v>60</v>
      </c>
      <c r="CI131" s="73"/>
      <c r="CJ131" s="73"/>
      <c r="CK131" s="73"/>
      <c r="CL131" s="73"/>
      <c r="CM131" s="73"/>
      <c r="CN131" s="73"/>
      <c r="CO131" s="73"/>
    </row>
    <row r="132" spans="1:93" ht="15" customHeight="1" x14ac:dyDescent="0.25">
      <c r="A132" s="463" t="s">
        <v>46</v>
      </c>
      <c r="B132" s="482">
        <v>0</v>
      </c>
      <c r="C132" s="482">
        <v>0</v>
      </c>
      <c r="D132" s="482">
        <v>0</v>
      </c>
      <c r="E132" s="482">
        <v>0</v>
      </c>
      <c r="F132" s="482">
        <v>0</v>
      </c>
      <c r="G132" s="482">
        <v>0</v>
      </c>
      <c r="H132" s="482">
        <v>0</v>
      </c>
      <c r="I132" s="482" t="s">
        <v>20</v>
      </c>
      <c r="J132" s="479" t="s">
        <v>46</v>
      </c>
      <c r="K132" s="489">
        <v>0</v>
      </c>
      <c r="L132" s="482">
        <v>0</v>
      </c>
      <c r="M132" s="482">
        <v>0</v>
      </c>
      <c r="N132" s="482">
        <v>0</v>
      </c>
      <c r="O132" s="482">
        <v>0</v>
      </c>
      <c r="P132" s="482">
        <v>0</v>
      </c>
      <c r="Q132" s="482">
        <v>0</v>
      </c>
      <c r="R132" s="482">
        <v>0</v>
      </c>
      <c r="S132" s="482">
        <v>0</v>
      </c>
      <c r="T132" s="482">
        <v>0</v>
      </c>
      <c r="U132" s="482">
        <v>0</v>
      </c>
      <c r="V132" s="482">
        <v>0</v>
      </c>
      <c r="W132" s="482">
        <v>0</v>
      </c>
      <c r="X132" s="482">
        <v>0</v>
      </c>
      <c r="Y132" s="490" t="s">
        <v>418</v>
      </c>
      <c r="Z132" s="490" t="s">
        <v>418</v>
      </c>
      <c r="AA132" s="482">
        <v>0</v>
      </c>
      <c r="AB132" s="490">
        <v>0</v>
      </c>
      <c r="AC132" s="482">
        <v>0</v>
      </c>
      <c r="AD132" s="490">
        <v>0</v>
      </c>
      <c r="AE132" s="482">
        <v>0</v>
      </c>
      <c r="AF132" s="491">
        <v>0</v>
      </c>
      <c r="AL132" s="74">
        <f>SUM(AL79:AL82)</f>
        <v>0</v>
      </c>
      <c r="AN132" s="18">
        <f>AN79</f>
        <v>0.70833333333333293</v>
      </c>
      <c r="AO132" s="75">
        <f>SUM(AO79:AO82)</f>
        <v>0.2857142857142857</v>
      </c>
      <c r="AP132" s="74">
        <f>SUM(AP79:AP82)</f>
        <v>3</v>
      </c>
      <c r="AQ132" s="76">
        <f>SUM(AQ79:AQ82)</f>
        <v>0</v>
      </c>
      <c r="AR132" s="74">
        <f>SUM(AR79:AR82)</f>
        <v>0</v>
      </c>
      <c r="AS132" s="77">
        <f>SUM(AS79:AS82)</f>
        <v>0</v>
      </c>
      <c r="AU132" s="18">
        <f>AU79</f>
        <v>0.70833333333333293</v>
      </c>
      <c r="AV132" s="75">
        <f t="shared" ref="AV132:BB132" si="181">IF(SUM(AV79:AV82)&gt;0, SUM(AV79:AV82), NA())</f>
        <v>4</v>
      </c>
      <c r="AW132" s="74">
        <f t="shared" si="181"/>
        <v>2</v>
      </c>
      <c r="AX132" s="76">
        <f t="shared" si="181"/>
        <v>5</v>
      </c>
      <c r="AY132" s="74">
        <f t="shared" si="181"/>
        <v>2</v>
      </c>
      <c r="AZ132" s="76">
        <f t="shared" si="181"/>
        <v>3</v>
      </c>
      <c r="BA132" s="74">
        <f t="shared" si="181"/>
        <v>4</v>
      </c>
      <c r="BB132" s="77">
        <f t="shared" si="181"/>
        <v>3</v>
      </c>
      <c r="BD132" s="18">
        <f>BD79</f>
        <v>0.70833333333333293</v>
      </c>
      <c r="BE132" s="78">
        <f t="shared" ref="BE132:BK132" si="182">IF(SUM(CI79:CI82)&lt;=0, NA(), SUM(CI79:CI82)/AV132)</f>
        <v>14.899999999999999</v>
      </c>
      <c r="BF132" s="79">
        <f t="shared" si="182"/>
        <v>15.05</v>
      </c>
      <c r="BG132" s="73">
        <f t="shared" si="182"/>
        <v>17.34</v>
      </c>
      <c r="BH132" s="79">
        <f t="shared" si="182"/>
        <v>14.5</v>
      </c>
      <c r="BI132" s="73">
        <f t="shared" si="182"/>
        <v>23.333333333333332</v>
      </c>
      <c r="BJ132" s="79">
        <f t="shared" si="182"/>
        <v>15.675000000000001</v>
      </c>
      <c r="BK132" s="80">
        <f t="shared" si="182"/>
        <v>13</v>
      </c>
      <c r="BM132" s="18">
        <f>BM79</f>
        <v>0.70833333333333293</v>
      </c>
      <c r="BN132" s="78" t="str">
        <f t="shared" ref="BN132:BT132" si="183">IFERROR(AVERAGE(BN79:BN82), "")</f>
        <v/>
      </c>
      <c r="BO132" s="79" t="str">
        <f t="shared" si="183"/>
        <v/>
      </c>
      <c r="BP132" s="73" t="str">
        <f t="shared" si="183"/>
        <v/>
      </c>
      <c r="BQ132" s="79" t="str">
        <f t="shared" si="183"/>
        <v/>
      </c>
      <c r="BR132" s="73" t="str">
        <f t="shared" si="183"/>
        <v/>
      </c>
      <c r="BS132" s="79" t="str">
        <f t="shared" si="183"/>
        <v/>
      </c>
      <c r="BT132" s="80" t="str">
        <f t="shared" si="183"/>
        <v/>
      </c>
      <c r="BV132" s="25"/>
      <c r="BW132" s="304" t="e">
        <f t="shared" si="131"/>
        <v>#N/A</v>
      </c>
      <c r="BX132" s="107">
        <f t="shared" si="138"/>
        <v>60</v>
      </c>
      <c r="CI132" s="73"/>
      <c r="CJ132" s="73"/>
      <c r="CK132" s="73"/>
      <c r="CL132" s="73"/>
      <c r="CM132" s="73"/>
      <c r="CN132" s="73"/>
      <c r="CO132" s="73"/>
    </row>
    <row r="133" spans="1:93" ht="15" customHeight="1" x14ac:dyDescent="0.25">
      <c r="A133" s="463" t="s">
        <v>48</v>
      </c>
      <c r="B133" s="482">
        <v>0</v>
      </c>
      <c r="C133" s="482">
        <v>0</v>
      </c>
      <c r="D133" s="482">
        <v>0</v>
      </c>
      <c r="E133" s="482">
        <v>0</v>
      </c>
      <c r="F133" s="482">
        <v>0</v>
      </c>
      <c r="G133" s="482">
        <v>0</v>
      </c>
      <c r="H133" s="482">
        <v>0</v>
      </c>
      <c r="I133" s="482" t="s">
        <v>20</v>
      </c>
      <c r="J133" s="479" t="s">
        <v>48</v>
      </c>
      <c r="K133" s="489">
        <v>0</v>
      </c>
      <c r="L133" s="482">
        <v>0</v>
      </c>
      <c r="M133" s="482">
        <v>0</v>
      </c>
      <c r="N133" s="482">
        <v>0</v>
      </c>
      <c r="O133" s="482">
        <v>0</v>
      </c>
      <c r="P133" s="482">
        <v>0</v>
      </c>
      <c r="Q133" s="482">
        <v>0</v>
      </c>
      <c r="R133" s="482">
        <v>0</v>
      </c>
      <c r="S133" s="482">
        <v>0</v>
      </c>
      <c r="T133" s="482">
        <v>0</v>
      </c>
      <c r="U133" s="482">
        <v>0</v>
      </c>
      <c r="V133" s="482">
        <v>0</v>
      </c>
      <c r="W133" s="482">
        <v>0</v>
      </c>
      <c r="X133" s="482">
        <v>0</v>
      </c>
      <c r="Y133" s="490" t="s">
        <v>418</v>
      </c>
      <c r="Z133" s="490" t="s">
        <v>418</v>
      </c>
      <c r="AA133" s="482">
        <v>0</v>
      </c>
      <c r="AB133" s="490">
        <v>0</v>
      </c>
      <c r="AC133" s="482">
        <v>0</v>
      </c>
      <c r="AD133" s="490">
        <v>0</v>
      </c>
      <c r="AE133" s="482">
        <v>0</v>
      </c>
      <c r="AF133" s="491">
        <v>0</v>
      </c>
      <c r="AL133" s="74">
        <f>SUM(AL83:AL86)</f>
        <v>0</v>
      </c>
      <c r="AN133" s="18">
        <f>AN83</f>
        <v>0.74999999999999944</v>
      </c>
      <c r="AO133" s="88">
        <f>SUM(AO83:AO86)</f>
        <v>0</v>
      </c>
      <c r="AP133" s="89">
        <f>SUM(AP83:AP86)</f>
        <v>2</v>
      </c>
      <c r="AQ133" s="90">
        <f>SUM(AQ83:AQ86)</f>
        <v>0</v>
      </c>
      <c r="AR133" s="89">
        <f>SUM(AR83:AR86)</f>
        <v>0</v>
      </c>
      <c r="AS133" s="91">
        <f>SUM(AS83:AS86)</f>
        <v>0</v>
      </c>
      <c r="AU133" s="18">
        <f>AU83</f>
        <v>0.74999999999999944</v>
      </c>
      <c r="AV133" s="88" t="e">
        <f t="shared" ref="AV133:BB133" si="184">IF(SUM(AV83:AV86)&gt;0, SUM(AV83:AV86), NA())</f>
        <v>#N/A</v>
      </c>
      <c r="AW133" s="89">
        <f t="shared" si="184"/>
        <v>5</v>
      </c>
      <c r="AX133" s="90">
        <f t="shared" si="184"/>
        <v>3</v>
      </c>
      <c r="AY133" s="89">
        <f t="shared" si="184"/>
        <v>2</v>
      </c>
      <c r="AZ133" s="90">
        <f t="shared" si="184"/>
        <v>3</v>
      </c>
      <c r="BA133" s="89" t="e">
        <f t="shared" si="184"/>
        <v>#N/A</v>
      </c>
      <c r="BB133" s="91">
        <f t="shared" si="184"/>
        <v>1</v>
      </c>
      <c r="BD133" s="18">
        <f>BD83</f>
        <v>0.74999999999999944</v>
      </c>
      <c r="BE133" s="92" t="e">
        <f t="shared" ref="BE133:BK133" si="185">IF(SUM(CI83:CI86)&lt;=0, NA(), SUM(CI83:CI86)/AV133)</f>
        <v>#N/A</v>
      </c>
      <c r="BF133" s="93">
        <f t="shared" si="185"/>
        <v>13</v>
      </c>
      <c r="BG133" s="94">
        <f t="shared" si="185"/>
        <v>19.633333333333336</v>
      </c>
      <c r="BH133" s="93">
        <f t="shared" si="185"/>
        <v>20.350000000000001</v>
      </c>
      <c r="BI133" s="94">
        <f t="shared" si="185"/>
        <v>14.766666666666666</v>
      </c>
      <c r="BJ133" s="93" t="e">
        <f t="shared" si="185"/>
        <v>#N/A</v>
      </c>
      <c r="BK133" s="95">
        <f t="shared" si="185"/>
        <v>17.8</v>
      </c>
      <c r="BM133" s="18">
        <f>BM83</f>
        <v>0.74999999999999944</v>
      </c>
      <c r="BN133" s="92" t="str">
        <f t="shared" ref="BN133:BT133" si="186">IFERROR(AVERAGE(BN83:BN86), "")</f>
        <v/>
      </c>
      <c r="BO133" s="93" t="str">
        <f t="shared" si="186"/>
        <v/>
      </c>
      <c r="BP133" s="94" t="str">
        <f t="shared" si="186"/>
        <v/>
      </c>
      <c r="BQ133" s="93" t="str">
        <f t="shared" si="186"/>
        <v/>
      </c>
      <c r="BR133" s="94" t="str">
        <f t="shared" si="186"/>
        <v/>
      </c>
      <c r="BS133" s="93" t="str">
        <f t="shared" si="186"/>
        <v/>
      </c>
      <c r="BT133" s="95" t="str">
        <f t="shared" si="186"/>
        <v/>
      </c>
      <c r="BV133" s="25"/>
      <c r="BW133" s="304" t="e">
        <f t="shared" si="131"/>
        <v>#N/A</v>
      </c>
      <c r="BX133" s="107">
        <f t="shared" si="138"/>
        <v>60</v>
      </c>
      <c r="CI133" s="73"/>
      <c r="CJ133" s="73"/>
      <c r="CK133" s="73"/>
      <c r="CL133" s="73"/>
      <c r="CM133" s="73"/>
      <c r="CN133" s="73"/>
      <c r="CO133" s="73"/>
    </row>
    <row r="134" spans="1:93" ht="15" customHeight="1" x14ac:dyDescent="0.25">
      <c r="A134" s="463" t="s">
        <v>35</v>
      </c>
      <c r="B134" s="482">
        <v>0</v>
      </c>
      <c r="C134" s="482">
        <v>0</v>
      </c>
      <c r="D134" s="482">
        <v>0</v>
      </c>
      <c r="E134" s="482">
        <v>0</v>
      </c>
      <c r="F134" s="482">
        <v>0</v>
      </c>
      <c r="G134" s="482">
        <v>0</v>
      </c>
      <c r="H134" s="482">
        <v>0</v>
      </c>
      <c r="I134" s="482" t="s">
        <v>20</v>
      </c>
      <c r="J134" s="479" t="s">
        <v>35</v>
      </c>
      <c r="K134" s="489">
        <v>0</v>
      </c>
      <c r="L134" s="482">
        <v>0</v>
      </c>
      <c r="M134" s="482">
        <v>0</v>
      </c>
      <c r="N134" s="482">
        <v>0</v>
      </c>
      <c r="O134" s="482">
        <v>0</v>
      </c>
      <c r="P134" s="482">
        <v>0</v>
      </c>
      <c r="Q134" s="482">
        <v>0</v>
      </c>
      <c r="R134" s="482">
        <v>0</v>
      </c>
      <c r="S134" s="482">
        <v>0</v>
      </c>
      <c r="T134" s="482">
        <v>0</v>
      </c>
      <c r="U134" s="482">
        <v>0</v>
      </c>
      <c r="V134" s="482">
        <v>0</v>
      </c>
      <c r="W134" s="482">
        <v>0</v>
      </c>
      <c r="X134" s="482">
        <v>0</v>
      </c>
      <c r="Y134" s="490" t="s">
        <v>418</v>
      </c>
      <c r="Z134" s="490" t="s">
        <v>418</v>
      </c>
      <c r="AA134" s="482">
        <v>0</v>
      </c>
      <c r="AB134" s="490">
        <v>0</v>
      </c>
      <c r="AC134" s="482">
        <v>0</v>
      </c>
      <c r="AD134" s="490">
        <v>0</v>
      </c>
      <c r="AE134" s="482">
        <v>0</v>
      </c>
      <c r="AF134" s="491">
        <v>0</v>
      </c>
      <c r="AL134" s="74">
        <f>SUM(AL87:AL90)</f>
        <v>1</v>
      </c>
      <c r="AN134" s="18">
        <f>AN87</f>
        <v>0.79166666666666596</v>
      </c>
      <c r="AO134" s="75">
        <f>SUM(AO87:AO90)</f>
        <v>0.14285714285714285</v>
      </c>
      <c r="AP134" s="74">
        <f>SUM(AP87:AP90)</f>
        <v>1.5714285714285712</v>
      </c>
      <c r="AQ134" s="76">
        <f>SUM(AQ87:AQ90)</f>
        <v>0.14285714285714285</v>
      </c>
      <c r="AR134" s="74">
        <f>SUM(AR87:AR90)</f>
        <v>0</v>
      </c>
      <c r="AS134" s="77">
        <f>SUM(AS87:AS90)</f>
        <v>0</v>
      </c>
      <c r="AU134" s="18">
        <f>AU87</f>
        <v>0.79166666666666596</v>
      </c>
      <c r="AV134" s="75">
        <f t="shared" ref="AV134:BB134" si="187">IF(SUM(AV87:AV90)&gt;0, SUM(AV87:AV90), NA())</f>
        <v>2</v>
      </c>
      <c r="AW134" s="74">
        <f t="shared" si="187"/>
        <v>1</v>
      </c>
      <c r="AX134" s="76">
        <f t="shared" si="187"/>
        <v>1</v>
      </c>
      <c r="AY134" s="74">
        <f t="shared" si="187"/>
        <v>3</v>
      </c>
      <c r="AZ134" s="76">
        <f t="shared" si="187"/>
        <v>2</v>
      </c>
      <c r="BA134" s="74">
        <f t="shared" si="187"/>
        <v>2</v>
      </c>
      <c r="BB134" s="77">
        <f t="shared" si="187"/>
        <v>2</v>
      </c>
      <c r="BD134" s="18">
        <f>BD87</f>
        <v>0.79166666666666596</v>
      </c>
      <c r="BE134" s="78">
        <f t="shared" ref="BE134:BK134" si="188">IF(SUM(CI87:CI90)&lt;=0, NA(), SUM(CI87:CI90)/AV134)</f>
        <v>10.3</v>
      </c>
      <c r="BF134" s="79">
        <f t="shared" si="188"/>
        <v>16.8</v>
      </c>
      <c r="BG134" s="73">
        <f t="shared" si="188"/>
        <v>15.5</v>
      </c>
      <c r="BH134" s="79">
        <f t="shared" si="188"/>
        <v>15.233333333333334</v>
      </c>
      <c r="BI134" s="73">
        <f t="shared" si="188"/>
        <v>18.100000000000001</v>
      </c>
      <c r="BJ134" s="79">
        <f t="shared" si="188"/>
        <v>14.600000000000001</v>
      </c>
      <c r="BK134" s="80">
        <f t="shared" si="188"/>
        <v>19.25</v>
      </c>
      <c r="BM134" s="18">
        <f>BM87</f>
        <v>0.79166666666666596</v>
      </c>
      <c r="BN134" s="78" t="str">
        <f t="shared" ref="BN134:BT134" si="189">IFERROR(AVERAGE(BN87:BN90), "")</f>
        <v/>
      </c>
      <c r="BO134" s="79" t="str">
        <f t="shared" si="189"/>
        <v/>
      </c>
      <c r="BP134" s="73" t="str">
        <f t="shared" si="189"/>
        <v/>
      </c>
      <c r="BQ134" s="79" t="str">
        <f t="shared" si="189"/>
        <v/>
      </c>
      <c r="BR134" s="73" t="str">
        <f t="shared" si="189"/>
        <v/>
      </c>
      <c r="BS134" s="79" t="str">
        <f t="shared" si="189"/>
        <v/>
      </c>
      <c r="BT134" s="80" t="str">
        <f t="shared" si="189"/>
        <v/>
      </c>
      <c r="BV134" s="25"/>
      <c r="BW134" s="304" t="e">
        <f t="shared" si="131"/>
        <v>#N/A</v>
      </c>
      <c r="BX134" s="107">
        <f t="shared" si="138"/>
        <v>60</v>
      </c>
      <c r="CI134" s="73"/>
      <c r="CJ134" s="73"/>
      <c r="CK134" s="73"/>
      <c r="CL134" s="73"/>
      <c r="CM134" s="73"/>
      <c r="CN134" s="73"/>
      <c r="CO134" s="73"/>
    </row>
    <row r="135" spans="1:93" ht="15" customHeight="1" x14ac:dyDescent="0.25">
      <c r="A135" s="463" t="s">
        <v>51</v>
      </c>
      <c r="B135" s="482">
        <v>0</v>
      </c>
      <c r="C135" s="482">
        <v>0</v>
      </c>
      <c r="D135" s="482">
        <v>0</v>
      </c>
      <c r="E135" s="482">
        <v>0</v>
      </c>
      <c r="F135" s="482">
        <v>0</v>
      </c>
      <c r="G135" s="482">
        <v>0</v>
      </c>
      <c r="H135" s="482">
        <v>0</v>
      </c>
      <c r="I135" s="482" t="s">
        <v>20</v>
      </c>
      <c r="J135" s="479" t="s">
        <v>51</v>
      </c>
      <c r="K135" s="489">
        <v>0</v>
      </c>
      <c r="L135" s="482">
        <v>0</v>
      </c>
      <c r="M135" s="482">
        <v>0</v>
      </c>
      <c r="N135" s="482">
        <v>0</v>
      </c>
      <c r="O135" s="482">
        <v>0</v>
      </c>
      <c r="P135" s="482">
        <v>0</v>
      </c>
      <c r="Q135" s="482">
        <v>0</v>
      </c>
      <c r="R135" s="482">
        <v>0</v>
      </c>
      <c r="S135" s="482">
        <v>0</v>
      </c>
      <c r="T135" s="482">
        <v>0</v>
      </c>
      <c r="U135" s="482">
        <v>0</v>
      </c>
      <c r="V135" s="482">
        <v>0</v>
      </c>
      <c r="W135" s="482">
        <v>0</v>
      </c>
      <c r="X135" s="482">
        <v>0</v>
      </c>
      <c r="Y135" s="490" t="s">
        <v>418</v>
      </c>
      <c r="Z135" s="490" t="s">
        <v>418</v>
      </c>
      <c r="AA135" s="482">
        <v>0</v>
      </c>
      <c r="AB135" s="490">
        <v>0</v>
      </c>
      <c r="AC135" s="482">
        <v>0</v>
      </c>
      <c r="AD135" s="490">
        <v>0</v>
      </c>
      <c r="AE135" s="482">
        <v>0</v>
      </c>
      <c r="AF135" s="491">
        <v>0</v>
      </c>
      <c r="AL135" s="74">
        <f>SUM(AL91:AL94)</f>
        <v>1</v>
      </c>
      <c r="AN135" s="18">
        <f>AN91</f>
        <v>0.83333333333333248</v>
      </c>
      <c r="AO135" s="75">
        <f>SUM(AO91:AO94)</f>
        <v>0</v>
      </c>
      <c r="AP135" s="74">
        <f>SUM(AP91:AP94)</f>
        <v>0.14285714285714285</v>
      </c>
      <c r="AQ135" s="76">
        <f>SUM(AQ91:AQ94)</f>
        <v>0.14285714285714285</v>
      </c>
      <c r="AR135" s="74">
        <f>SUM(AR91:AR94)</f>
        <v>0</v>
      </c>
      <c r="AS135" s="77">
        <f>SUM(AS91:AS94)</f>
        <v>0</v>
      </c>
      <c r="AU135" s="18">
        <f>AU91</f>
        <v>0.83333333333333248</v>
      </c>
      <c r="AV135" s="75" t="e">
        <f t="shared" ref="AV135:BB135" si="190">IF(SUM(AV91:AV94)&gt;0, SUM(AV91:AV94), NA())</f>
        <v>#N/A</v>
      </c>
      <c r="AW135" s="74" t="e">
        <f t="shared" si="190"/>
        <v>#N/A</v>
      </c>
      <c r="AX135" s="76" t="e">
        <f t="shared" si="190"/>
        <v>#N/A</v>
      </c>
      <c r="AY135" s="74" t="e">
        <f t="shared" si="190"/>
        <v>#N/A</v>
      </c>
      <c r="AZ135" s="76">
        <f t="shared" si="190"/>
        <v>1</v>
      </c>
      <c r="BA135" s="74" t="e">
        <f t="shared" si="190"/>
        <v>#N/A</v>
      </c>
      <c r="BB135" s="77">
        <f t="shared" si="190"/>
        <v>1</v>
      </c>
      <c r="BD135" s="18">
        <f>BD91</f>
        <v>0.83333333333333248</v>
      </c>
      <c r="BE135" s="78" t="e">
        <f t="shared" ref="BE135:BK135" si="191">IF(SUM(CI91:CI94)&lt;=0, NA(), SUM(CI91:CI94)/AV135)</f>
        <v>#N/A</v>
      </c>
      <c r="BF135" s="79" t="e">
        <f t="shared" si="191"/>
        <v>#N/A</v>
      </c>
      <c r="BG135" s="73" t="e">
        <f t="shared" si="191"/>
        <v>#N/A</v>
      </c>
      <c r="BH135" s="79" t="e">
        <f t="shared" si="191"/>
        <v>#N/A</v>
      </c>
      <c r="BI135" s="73">
        <f t="shared" si="191"/>
        <v>8.3000000000000007</v>
      </c>
      <c r="BJ135" s="79" t="e">
        <f t="shared" si="191"/>
        <v>#N/A</v>
      </c>
      <c r="BK135" s="80">
        <f t="shared" si="191"/>
        <v>17.2</v>
      </c>
      <c r="BM135" s="18">
        <f>BM91</f>
        <v>0.83333333333333248</v>
      </c>
      <c r="BN135" s="78" t="str">
        <f t="shared" ref="BN135:BT135" si="192">IFERROR(AVERAGE(BN91:BN94), "")</f>
        <v/>
      </c>
      <c r="BO135" s="79" t="str">
        <f t="shared" si="192"/>
        <v/>
      </c>
      <c r="BP135" s="73" t="str">
        <f t="shared" si="192"/>
        <v/>
      </c>
      <c r="BQ135" s="79" t="str">
        <f t="shared" si="192"/>
        <v/>
      </c>
      <c r="BR135" s="73" t="str">
        <f t="shared" si="192"/>
        <v/>
      </c>
      <c r="BS135" s="79" t="str">
        <f t="shared" si="192"/>
        <v/>
      </c>
      <c r="BT135" s="80" t="str">
        <f t="shared" si="192"/>
        <v/>
      </c>
      <c r="BV135" s="25"/>
      <c r="BW135" s="304" t="e">
        <f t="shared" si="131"/>
        <v>#N/A</v>
      </c>
      <c r="BX135" s="107">
        <f t="shared" si="138"/>
        <v>60</v>
      </c>
      <c r="CI135" s="73"/>
      <c r="CJ135" s="73"/>
      <c r="CK135" s="73"/>
      <c r="CL135" s="73"/>
      <c r="CM135" s="73"/>
      <c r="CN135" s="73"/>
      <c r="CO135" s="73"/>
    </row>
    <row r="136" spans="1:93" ht="15" customHeight="1" x14ac:dyDescent="0.25">
      <c r="A136" s="463" t="s">
        <v>53</v>
      </c>
      <c r="B136" s="482">
        <v>0</v>
      </c>
      <c r="C136" s="482">
        <v>0</v>
      </c>
      <c r="D136" s="482">
        <v>0</v>
      </c>
      <c r="E136" s="482">
        <v>0</v>
      </c>
      <c r="F136" s="482">
        <v>0</v>
      </c>
      <c r="G136" s="482">
        <v>0</v>
      </c>
      <c r="H136" s="482">
        <v>0</v>
      </c>
      <c r="I136" s="482" t="s">
        <v>20</v>
      </c>
      <c r="J136" s="479" t="s">
        <v>53</v>
      </c>
      <c r="K136" s="489">
        <v>0</v>
      </c>
      <c r="L136" s="482">
        <v>0</v>
      </c>
      <c r="M136" s="482">
        <v>0</v>
      </c>
      <c r="N136" s="482">
        <v>0</v>
      </c>
      <c r="O136" s="482">
        <v>0</v>
      </c>
      <c r="P136" s="482">
        <v>0</v>
      </c>
      <c r="Q136" s="482">
        <v>0</v>
      </c>
      <c r="R136" s="482">
        <v>0</v>
      </c>
      <c r="S136" s="482">
        <v>0</v>
      </c>
      <c r="T136" s="482">
        <v>0</v>
      </c>
      <c r="U136" s="482">
        <v>0</v>
      </c>
      <c r="V136" s="482">
        <v>0</v>
      </c>
      <c r="W136" s="482">
        <v>0</v>
      </c>
      <c r="X136" s="482">
        <v>0</v>
      </c>
      <c r="Y136" s="490" t="s">
        <v>418</v>
      </c>
      <c r="Z136" s="490" t="s">
        <v>418</v>
      </c>
      <c r="AA136" s="482">
        <v>0</v>
      </c>
      <c r="AB136" s="490">
        <v>0</v>
      </c>
      <c r="AC136" s="482">
        <v>0</v>
      </c>
      <c r="AD136" s="490">
        <v>0</v>
      </c>
      <c r="AE136" s="482">
        <v>0</v>
      </c>
      <c r="AF136" s="491">
        <v>0</v>
      </c>
      <c r="AL136" s="74">
        <f>SUM(AL95:AL98)</f>
        <v>2</v>
      </c>
      <c r="AN136" s="18">
        <f>AN95</f>
        <v>0.874999999999999</v>
      </c>
      <c r="AO136" s="75">
        <f>SUM(AO95:AO98)</f>
        <v>0</v>
      </c>
      <c r="AP136" s="74">
        <f>SUM(AP95:AP98)</f>
        <v>0.2857142857142857</v>
      </c>
      <c r="AQ136" s="76">
        <f>SUM(AQ95:AQ98)</f>
        <v>0.2857142857142857</v>
      </c>
      <c r="AR136" s="74">
        <f>SUM(AR95:AR98)</f>
        <v>0</v>
      </c>
      <c r="AS136" s="77">
        <f>SUM(AS95:AS98)</f>
        <v>0</v>
      </c>
      <c r="AU136" s="18">
        <f>AU95</f>
        <v>0.874999999999999</v>
      </c>
      <c r="AV136" s="75">
        <f t="shared" ref="AV136:BB136" si="193">IF(SUM(AV95:AV98)&gt;0, SUM(AV95:AV98), NA())</f>
        <v>2</v>
      </c>
      <c r="AW136" s="74" t="e">
        <f t="shared" si="193"/>
        <v>#N/A</v>
      </c>
      <c r="AX136" s="76" t="e">
        <f t="shared" si="193"/>
        <v>#N/A</v>
      </c>
      <c r="AY136" s="74">
        <f t="shared" si="193"/>
        <v>1</v>
      </c>
      <c r="AZ136" s="76">
        <f t="shared" si="193"/>
        <v>1</v>
      </c>
      <c r="BA136" s="74" t="e">
        <f t="shared" si="193"/>
        <v>#N/A</v>
      </c>
      <c r="BB136" s="77" t="e">
        <f t="shared" si="193"/>
        <v>#N/A</v>
      </c>
      <c r="BD136" s="18">
        <f>BD95</f>
        <v>0.874999999999999</v>
      </c>
      <c r="BE136" s="78">
        <f t="shared" ref="BE136:BK136" si="194">IF(SUM(CI95:CI98)&lt;=0, NA(), SUM(CI95:CI98)/AV136)</f>
        <v>17.149999999999999</v>
      </c>
      <c r="BF136" s="79" t="e">
        <f t="shared" si="194"/>
        <v>#N/A</v>
      </c>
      <c r="BG136" s="73" t="e">
        <f t="shared" si="194"/>
        <v>#N/A</v>
      </c>
      <c r="BH136" s="79">
        <f t="shared" si="194"/>
        <v>15.1</v>
      </c>
      <c r="BI136" s="73">
        <f t="shared" si="194"/>
        <v>14</v>
      </c>
      <c r="BJ136" s="79" t="e">
        <f t="shared" si="194"/>
        <v>#N/A</v>
      </c>
      <c r="BK136" s="80" t="e">
        <f t="shared" si="194"/>
        <v>#N/A</v>
      </c>
      <c r="BM136" s="18">
        <f>BM95</f>
        <v>0.874999999999999</v>
      </c>
      <c r="BN136" s="78" t="str">
        <f t="shared" ref="BN136:BT136" si="195">IFERROR(AVERAGE(BN95:BN98), "")</f>
        <v/>
      </c>
      <c r="BO136" s="79" t="str">
        <f t="shared" si="195"/>
        <v/>
      </c>
      <c r="BP136" s="73" t="str">
        <f t="shared" si="195"/>
        <v/>
      </c>
      <c r="BQ136" s="79" t="str">
        <f t="shared" si="195"/>
        <v/>
      </c>
      <c r="BR136" s="73" t="str">
        <f t="shared" si="195"/>
        <v/>
      </c>
      <c r="BS136" s="79" t="str">
        <f t="shared" si="195"/>
        <v/>
      </c>
      <c r="BT136" s="80" t="str">
        <f t="shared" si="195"/>
        <v/>
      </c>
      <c r="BV136" s="25"/>
      <c r="BW136" s="304" t="e">
        <f t="shared" si="131"/>
        <v>#N/A</v>
      </c>
      <c r="BX136" s="107">
        <f t="shared" si="138"/>
        <v>60</v>
      </c>
      <c r="CI136" s="73"/>
      <c r="CJ136" s="73"/>
      <c r="CK136" s="73"/>
      <c r="CL136" s="73"/>
      <c r="CM136" s="73"/>
      <c r="CN136" s="73"/>
      <c r="CO136" s="73"/>
    </row>
    <row r="137" spans="1:93" ht="15" customHeight="1" x14ac:dyDescent="0.25">
      <c r="A137" s="463" t="s">
        <v>55</v>
      </c>
      <c r="B137" s="482">
        <v>0</v>
      </c>
      <c r="C137" s="482">
        <v>0</v>
      </c>
      <c r="D137" s="482">
        <v>0</v>
      </c>
      <c r="E137" s="482">
        <v>0</v>
      </c>
      <c r="F137" s="482">
        <v>0</v>
      </c>
      <c r="G137" s="482">
        <v>0</v>
      </c>
      <c r="H137" s="482">
        <v>0</v>
      </c>
      <c r="I137" s="482" t="s">
        <v>20</v>
      </c>
      <c r="J137" s="479" t="s">
        <v>55</v>
      </c>
      <c r="K137" s="489">
        <v>0</v>
      </c>
      <c r="L137" s="482">
        <v>0</v>
      </c>
      <c r="M137" s="482">
        <v>0</v>
      </c>
      <c r="N137" s="482">
        <v>0</v>
      </c>
      <c r="O137" s="482">
        <v>0</v>
      </c>
      <c r="P137" s="482">
        <v>0</v>
      </c>
      <c r="Q137" s="482">
        <v>0</v>
      </c>
      <c r="R137" s="482">
        <v>0</v>
      </c>
      <c r="S137" s="482">
        <v>0</v>
      </c>
      <c r="T137" s="482">
        <v>0</v>
      </c>
      <c r="U137" s="482">
        <v>0</v>
      </c>
      <c r="V137" s="482">
        <v>0</v>
      </c>
      <c r="W137" s="482">
        <v>0</v>
      </c>
      <c r="X137" s="482">
        <v>0</v>
      </c>
      <c r="Y137" s="490" t="s">
        <v>418</v>
      </c>
      <c r="Z137" s="490" t="s">
        <v>418</v>
      </c>
      <c r="AA137" s="482">
        <v>0</v>
      </c>
      <c r="AB137" s="490">
        <v>0</v>
      </c>
      <c r="AC137" s="482">
        <v>0</v>
      </c>
      <c r="AD137" s="490">
        <v>0</v>
      </c>
      <c r="AE137" s="482">
        <v>0</v>
      </c>
      <c r="AF137" s="491">
        <v>0</v>
      </c>
      <c r="AL137" s="74">
        <f>SUM(AL99:AL102)</f>
        <v>0</v>
      </c>
      <c r="AN137" s="18">
        <f>AN99</f>
        <v>0.91666666666666552</v>
      </c>
      <c r="AO137" s="75">
        <f>SUM(AO99:AO102)</f>
        <v>0</v>
      </c>
      <c r="AP137" s="74">
        <f>SUM(AP99:AP102)</f>
        <v>0</v>
      </c>
      <c r="AQ137" s="76">
        <f>SUM(AQ99:AQ102)</f>
        <v>0</v>
      </c>
      <c r="AR137" s="74">
        <f>SUM(AR99:AR102)</f>
        <v>0</v>
      </c>
      <c r="AS137" s="77">
        <f>SUM(AS99:AS102)</f>
        <v>0</v>
      </c>
      <c r="AU137" s="18">
        <f>AU99</f>
        <v>0.91666666666666552</v>
      </c>
      <c r="AV137" s="75" t="e">
        <f t="shared" ref="AV137:BB137" si="196">IF(SUM(AV99:AV102)&gt;0, SUM(AV99:AV102), NA())</f>
        <v>#N/A</v>
      </c>
      <c r="AW137" s="74" t="e">
        <f t="shared" si="196"/>
        <v>#N/A</v>
      </c>
      <c r="AX137" s="76" t="e">
        <f t="shared" si="196"/>
        <v>#N/A</v>
      </c>
      <c r="AY137" s="74" t="e">
        <f t="shared" si="196"/>
        <v>#N/A</v>
      </c>
      <c r="AZ137" s="76" t="e">
        <f t="shared" si="196"/>
        <v>#N/A</v>
      </c>
      <c r="BA137" s="74" t="e">
        <f t="shared" si="196"/>
        <v>#N/A</v>
      </c>
      <c r="BB137" s="77" t="e">
        <f t="shared" si="196"/>
        <v>#N/A</v>
      </c>
      <c r="BD137" s="18">
        <f>BD99</f>
        <v>0.91666666666666552</v>
      </c>
      <c r="BE137" s="78" t="e">
        <f t="shared" ref="BE137:BK137" si="197">IF(SUM(CI99:CI102)&lt;=0, NA(), SUM(CI99:CI102)/AV137)</f>
        <v>#N/A</v>
      </c>
      <c r="BF137" s="79" t="e">
        <f t="shared" si="197"/>
        <v>#N/A</v>
      </c>
      <c r="BG137" s="73" t="e">
        <f t="shared" si="197"/>
        <v>#N/A</v>
      </c>
      <c r="BH137" s="79" t="e">
        <f t="shared" si="197"/>
        <v>#N/A</v>
      </c>
      <c r="BI137" s="73" t="e">
        <f t="shared" si="197"/>
        <v>#N/A</v>
      </c>
      <c r="BJ137" s="79" t="e">
        <f t="shared" si="197"/>
        <v>#N/A</v>
      </c>
      <c r="BK137" s="80" t="e">
        <f t="shared" si="197"/>
        <v>#N/A</v>
      </c>
      <c r="BM137" s="18">
        <f>BM99</f>
        <v>0.91666666666666552</v>
      </c>
      <c r="BN137" s="78" t="str">
        <f t="shared" ref="BN137:BT137" si="198">IFERROR(AVERAGE(BN99:BN102), "")</f>
        <v/>
      </c>
      <c r="BO137" s="79" t="str">
        <f t="shared" si="198"/>
        <v/>
      </c>
      <c r="BP137" s="73" t="str">
        <f t="shared" si="198"/>
        <v/>
      </c>
      <c r="BQ137" s="79" t="str">
        <f t="shared" si="198"/>
        <v/>
      </c>
      <c r="BR137" s="73" t="str">
        <f t="shared" si="198"/>
        <v/>
      </c>
      <c r="BS137" s="79" t="str">
        <f t="shared" si="198"/>
        <v/>
      </c>
      <c r="BT137" s="80" t="str">
        <f t="shared" si="198"/>
        <v/>
      </c>
      <c r="BV137" s="25"/>
      <c r="BW137" s="304" t="e">
        <f t="shared" si="131"/>
        <v>#N/A</v>
      </c>
      <c r="BX137" s="107">
        <f t="shared" si="138"/>
        <v>60</v>
      </c>
      <c r="CI137" s="73"/>
      <c r="CJ137" s="73"/>
      <c r="CK137" s="73"/>
      <c r="CL137" s="73"/>
      <c r="CM137" s="73"/>
      <c r="CN137" s="73"/>
      <c r="CO137" s="73"/>
    </row>
    <row r="138" spans="1:93" ht="15" customHeight="1" thickBot="1" x14ac:dyDescent="0.3">
      <c r="A138" s="463" t="s">
        <v>36</v>
      </c>
      <c r="B138" s="482">
        <v>0</v>
      </c>
      <c r="C138" s="482">
        <v>0</v>
      </c>
      <c r="D138" s="482">
        <v>0</v>
      </c>
      <c r="E138" s="482">
        <v>0</v>
      </c>
      <c r="F138" s="482">
        <v>0</v>
      </c>
      <c r="G138" s="482">
        <v>0</v>
      </c>
      <c r="H138" s="482">
        <v>0</v>
      </c>
      <c r="I138" s="482" t="s">
        <v>20</v>
      </c>
      <c r="J138" s="479" t="s">
        <v>36</v>
      </c>
      <c r="K138" s="489">
        <v>0</v>
      </c>
      <c r="L138" s="482">
        <v>0</v>
      </c>
      <c r="M138" s="482">
        <v>0</v>
      </c>
      <c r="N138" s="482">
        <v>0</v>
      </c>
      <c r="O138" s="482">
        <v>0</v>
      </c>
      <c r="P138" s="482">
        <v>0</v>
      </c>
      <c r="Q138" s="482">
        <v>0</v>
      </c>
      <c r="R138" s="482">
        <v>0</v>
      </c>
      <c r="S138" s="482">
        <v>0</v>
      </c>
      <c r="T138" s="482">
        <v>0</v>
      </c>
      <c r="U138" s="482">
        <v>0</v>
      </c>
      <c r="V138" s="482">
        <v>0</v>
      </c>
      <c r="W138" s="482">
        <v>0</v>
      </c>
      <c r="X138" s="482">
        <v>0</v>
      </c>
      <c r="Y138" s="490" t="s">
        <v>418</v>
      </c>
      <c r="Z138" s="490" t="s">
        <v>418</v>
      </c>
      <c r="AA138" s="482">
        <v>0</v>
      </c>
      <c r="AB138" s="490">
        <v>0</v>
      </c>
      <c r="AC138" s="482">
        <v>0</v>
      </c>
      <c r="AD138" s="490">
        <v>0</v>
      </c>
      <c r="AE138" s="482">
        <v>0</v>
      </c>
      <c r="AF138" s="491">
        <v>0</v>
      </c>
      <c r="AL138" s="74">
        <f>SUM(AL103:AL106)</f>
        <v>0</v>
      </c>
      <c r="AN138" s="18">
        <f>AN103</f>
        <v>0.95833333333333204</v>
      </c>
      <c r="AO138" s="96">
        <f>SUM(AO103:AO106)</f>
        <v>0</v>
      </c>
      <c r="AP138" s="97">
        <f>SUM(AP103:AP106)</f>
        <v>0.14285714285714285</v>
      </c>
      <c r="AQ138" s="98">
        <f>SUM(AQ103:AQ106)</f>
        <v>0</v>
      </c>
      <c r="AR138" s="97">
        <f>SUM(AR103:AR106)</f>
        <v>0</v>
      </c>
      <c r="AS138" s="99">
        <f>SUM(AS103:AS106)</f>
        <v>0</v>
      </c>
      <c r="AU138" s="18">
        <f>AU103</f>
        <v>0.95833333333333204</v>
      </c>
      <c r="AV138" s="96" t="e">
        <f t="shared" ref="AV138:BB138" si="199">IF(SUM(AV103:AV106)&gt;0, SUM(AV103:AV106), NA())</f>
        <v>#N/A</v>
      </c>
      <c r="AW138" s="97" t="e">
        <f t="shared" si="199"/>
        <v>#N/A</v>
      </c>
      <c r="AX138" s="98" t="e">
        <f t="shared" si="199"/>
        <v>#N/A</v>
      </c>
      <c r="AY138" s="97">
        <f t="shared" si="199"/>
        <v>1</v>
      </c>
      <c r="AZ138" s="98" t="e">
        <f t="shared" si="199"/>
        <v>#N/A</v>
      </c>
      <c r="BA138" s="97" t="e">
        <f t="shared" si="199"/>
        <v>#N/A</v>
      </c>
      <c r="BB138" s="99" t="e">
        <f t="shared" si="199"/>
        <v>#N/A</v>
      </c>
      <c r="BD138" s="18">
        <f>BD103</f>
        <v>0.95833333333333204</v>
      </c>
      <c r="BE138" s="100" t="e">
        <f t="shared" ref="BE138:BK138" si="200">IF(SUM(CI103:CI106)&lt;=0, NA(), SUM(CI103:CI106)/AV138)</f>
        <v>#N/A</v>
      </c>
      <c r="BF138" s="101" t="e">
        <f t="shared" si="200"/>
        <v>#N/A</v>
      </c>
      <c r="BG138" s="102" t="e">
        <f t="shared" si="200"/>
        <v>#N/A</v>
      </c>
      <c r="BH138" s="101">
        <f t="shared" si="200"/>
        <v>7.9</v>
      </c>
      <c r="BI138" s="102" t="e">
        <f t="shared" si="200"/>
        <v>#N/A</v>
      </c>
      <c r="BJ138" s="101" t="e">
        <f t="shared" si="200"/>
        <v>#N/A</v>
      </c>
      <c r="BK138" s="103" t="e">
        <f t="shared" si="200"/>
        <v>#N/A</v>
      </c>
      <c r="BM138" s="18">
        <f>BM103</f>
        <v>0.95833333333333204</v>
      </c>
      <c r="BN138" s="100" t="str">
        <f t="shared" ref="BN138:BT138" si="201">IFERROR(AVERAGE(BN103:BN106), "")</f>
        <v/>
      </c>
      <c r="BO138" s="101" t="str">
        <f t="shared" si="201"/>
        <v/>
      </c>
      <c r="BP138" s="102" t="str">
        <f t="shared" si="201"/>
        <v/>
      </c>
      <c r="BQ138" s="101" t="str">
        <f t="shared" si="201"/>
        <v/>
      </c>
      <c r="BR138" s="102" t="str">
        <f t="shared" si="201"/>
        <v/>
      </c>
      <c r="BS138" s="101" t="str">
        <f t="shared" si="201"/>
        <v/>
      </c>
      <c r="BT138" s="103" t="str">
        <f t="shared" si="201"/>
        <v/>
      </c>
      <c r="BV138" s="25"/>
      <c r="BW138" s="304" t="e">
        <f t="shared" si="131"/>
        <v>#N/A</v>
      </c>
      <c r="BX138" s="107">
        <f t="shared" si="138"/>
        <v>60</v>
      </c>
      <c r="CI138" s="73"/>
      <c r="CJ138" s="73"/>
      <c r="CK138" s="73"/>
      <c r="CL138" s="73"/>
      <c r="CM138" s="73"/>
      <c r="CN138" s="73"/>
      <c r="CO138" s="73"/>
    </row>
    <row r="139" spans="1:93" ht="15" customHeight="1" x14ac:dyDescent="0.25">
      <c r="A139" s="463" t="s">
        <v>58</v>
      </c>
      <c r="B139" s="482">
        <v>0</v>
      </c>
      <c r="C139" s="482">
        <v>0</v>
      </c>
      <c r="D139" s="482">
        <v>0</v>
      </c>
      <c r="E139" s="482">
        <v>0</v>
      </c>
      <c r="F139" s="482">
        <v>0</v>
      </c>
      <c r="G139" s="482">
        <v>0</v>
      </c>
      <c r="H139" s="482">
        <v>0</v>
      </c>
      <c r="I139" s="482" t="s">
        <v>20</v>
      </c>
      <c r="J139" s="479" t="s">
        <v>58</v>
      </c>
      <c r="K139" s="489">
        <v>0</v>
      </c>
      <c r="L139" s="482">
        <v>0</v>
      </c>
      <c r="M139" s="482">
        <v>0</v>
      </c>
      <c r="N139" s="482">
        <v>0</v>
      </c>
      <c r="O139" s="482">
        <v>0</v>
      </c>
      <c r="P139" s="482">
        <v>0</v>
      </c>
      <c r="Q139" s="482">
        <v>0</v>
      </c>
      <c r="R139" s="482">
        <v>0</v>
      </c>
      <c r="S139" s="482">
        <v>0</v>
      </c>
      <c r="T139" s="482">
        <v>0</v>
      </c>
      <c r="U139" s="482">
        <v>0</v>
      </c>
      <c r="V139" s="482">
        <v>0</v>
      </c>
      <c r="W139" s="482">
        <v>0</v>
      </c>
      <c r="X139" s="482">
        <v>0</v>
      </c>
      <c r="Y139" s="490" t="s">
        <v>418</v>
      </c>
      <c r="Z139" s="490" t="s">
        <v>418</v>
      </c>
      <c r="AA139" s="482">
        <v>0</v>
      </c>
      <c r="AB139" s="490">
        <v>0</v>
      </c>
      <c r="AC139" s="482">
        <v>0</v>
      </c>
      <c r="AD139" s="490">
        <v>0</v>
      </c>
      <c r="AE139" s="482">
        <v>0</v>
      </c>
      <c r="AF139" s="491">
        <v>0</v>
      </c>
      <c r="AL139" s="104">
        <f>SUM(AL115:AL138)</f>
        <v>16</v>
      </c>
      <c r="BB139" s="105"/>
    </row>
    <row r="140" spans="1:93" ht="15" customHeight="1" x14ac:dyDescent="0.2">
      <c r="A140" s="463" t="s">
        <v>60</v>
      </c>
      <c r="B140" s="482">
        <v>0</v>
      </c>
      <c r="C140" s="482">
        <v>0</v>
      </c>
      <c r="D140" s="482">
        <v>0</v>
      </c>
      <c r="E140" s="482">
        <v>0</v>
      </c>
      <c r="F140" s="482">
        <v>0</v>
      </c>
      <c r="G140" s="482">
        <v>0</v>
      </c>
      <c r="H140" s="482">
        <v>0</v>
      </c>
      <c r="I140" s="482" t="s">
        <v>20</v>
      </c>
      <c r="J140" s="479" t="s">
        <v>60</v>
      </c>
      <c r="K140" s="489">
        <v>0</v>
      </c>
      <c r="L140" s="482">
        <v>0</v>
      </c>
      <c r="M140" s="482">
        <v>0</v>
      </c>
      <c r="N140" s="482">
        <v>0</v>
      </c>
      <c r="O140" s="482">
        <v>0</v>
      </c>
      <c r="P140" s="482">
        <v>0</v>
      </c>
      <c r="Q140" s="482">
        <v>0</v>
      </c>
      <c r="R140" s="482">
        <v>0</v>
      </c>
      <c r="S140" s="482">
        <v>0</v>
      </c>
      <c r="T140" s="482">
        <v>0</v>
      </c>
      <c r="U140" s="482">
        <v>0</v>
      </c>
      <c r="V140" s="482">
        <v>0</v>
      </c>
      <c r="W140" s="482">
        <v>0</v>
      </c>
      <c r="X140" s="482">
        <v>0</v>
      </c>
      <c r="Y140" s="490" t="s">
        <v>418</v>
      </c>
      <c r="Z140" s="490" t="s">
        <v>418</v>
      </c>
      <c r="AA140" s="482">
        <v>0</v>
      </c>
      <c r="AB140" s="490">
        <v>0</v>
      </c>
      <c r="AC140" s="482">
        <v>0</v>
      </c>
      <c r="AD140" s="490">
        <v>0</v>
      </c>
      <c r="AE140" s="482">
        <v>0</v>
      </c>
      <c r="AF140" s="491">
        <v>0</v>
      </c>
      <c r="AV140" s="106" t="str">
        <f>IF(AV109&lt;&gt;"",SUM(AV122:AV133),"")</f>
        <v/>
      </c>
      <c r="AW140" s="106" t="str">
        <f t="shared" ref="AW140:BB140" si="202">IF(AW109&lt;&gt;"",SUM(AW122:AW133),"")</f>
        <v/>
      </c>
      <c r="AX140" s="106" t="str">
        <f t="shared" si="202"/>
        <v/>
      </c>
      <c r="AY140" s="106" t="str">
        <f t="shared" si="202"/>
        <v/>
      </c>
      <c r="AZ140" s="106" t="str">
        <f t="shared" si="202"/>
        <v/>
      </c>
      <c r="BA140" s="106" t="str">
        <f t="shared" si="202"/>
        <v/>
      </c>
      <c r="BB140" s="106" t="str">
        <f t="shared" si="202"/>
        <v/>
      </c>
    </row>
    <row r="141" spans="1:93" ht="15" customHeight="1" x14ac:dyDescent="0.2">
      <c r="A141" s="463" t="s">
        <v>62</v>
      </c>
      <c r="B141" s="482">
        <v>0</v>
      </c>
      <c r="C141" s="482">
        <v>0</v>
      </c>
      <c r="D141" s="482">
        <v>0</v>
      </c>
      <c r="E141" s="482">
        <v>0</v>
      </c>
      <c r="F141" s="482">
        <v>0</v>
      </c>
      <c r="G141" s="482">
        <v>0</v>
      </c>
      <c r="H141" s="482">
        <v>0</v>
      </c>
      <c r="I141" s="482" t="s">
        <v>20</v>
      </c>
      <c r="J141" s="479" t="s">
        <v>62</v>
      </c>
      <c r="K141" s="489">
        <v>0</v>
      </c>
      <c r="L141" s="482">
        <v>0</v>
      </c>
      <c r="M141" s="482">
        <v>0</v>
      </c>
      <c r="N141" s="482">
        <v>0</v>
      </c>
      <c r="O141" s="482">
        <v>0</v>
      </c>
      <c r="P141" s="482">
        <v>0</v>
      </c>
      <c r="Q141" s="482">
        <v>0</v>
      </c>
      <c r="R141" s="482">
        <v>0</v>
      </c>
      <c r="S141" s="482">
        <v>0</v>
      </c>
      <c r="T141" s="482">
        <v>0</v>
      </c>
      <c r="U141" s="482">
        <v>0</v>
      </c>
      <c r="V141" s="482">
        <v>0</v>
      </c>
      <c r="W141" s="482">
        <v>0</v>
      </c>
      <c r="X141" s="482">
        <v>0</v>
      </c>
      <c r="Y141" s="490" t="s">
        <v>418</v>
      </c>
      <c r="Z141" s="490" t="s">
        <v>418</v>
      </c>
      <c r="AA141" s="482">
        <v>0</v>
      </c>
      <c r="AB141" s="490">
        <v>0</v>
      </c>
      <c r="AC141" s="482">
        <v>0</v>
      </c>
      <c r="AD141" s="490">
        <v>0</v>
      </c>
      <c r="AE141" s="482">
        <v>0</v>
      </c>
      <c r="AF141" s="491">
        <v>0</v>
      </c>
      <c r="AO141" s="629" t="str">
        <f>AO10</f>
        <v>AVG CLASS</v>
      </c>
      <c r="AP141" s="629"/>
      <c r="AQ141" s="629"/>
      <c r="AR141" s="629"/>
      <c r="AS141" s="629"/>
      <c r="AV141" s="629" t="str">
        <f>AV10</f>
        <v>VOLUME</v>
      </c>
      <c r="AW141" s="629"/>
      <c r="AX141" s="629"/>
      <c r="AY141" s="629"/>
      <c r="AZ141" s="629"/>
      <c r="BA141" s="629"/>
      <c r="BB141" s="629"/>
      <c r="BE141" s="629" t="str">
        <f>BE10</f>
        <v>SPEED</v>
      </c>
      <c r="BF141" s="629"/>
      <c r="BG141" s="629"/>
      <c r="BH141" s="629"/>
      <c r="BI141" s="629"/>
      <c r="BJ141" s="629"/>
      <c r="BK141" s="629"/>
      <c r="BN141" s="629" t="str">
        <f>BN10</f>
        <v>85%ile</v>
      </c>
      <c r="BO141" s="629"/>
      <c r="BP141" s="629"/>
      <c r="BQ141" s="629"/>
      <c r="BR141" s="629"/>
      <c r="BS141" s="629"/>
      <c r="BT141" s="629"/>
      <c r="CI141" s="629" t="str">
        <f>CI10</f>
        <v>AVG SPD CALC</v>
      </c>
      <c r="CJ141" s="629"/>
      <c r="CK141" s="629"/>
      <c r="CL141" s="629"/>
      <c r="CM141" s="629"/>
      <c r="CN141" s="629"/>
      <c r="CO141" s="629"/>
    </row>
    <row r="142" spans="1:93" ht="15" customHeight="1" x14ac:dyDescent="0.2">
      <c r="A142" s="463" t="s">
        <v>38</v>
      </c>
      <c r="B142" s="482">
        <v>0</v>
      </c>
      <c r="C142" s="482">
        <v>0</v>
      </c>
      <c r="D142" s="482">
        <v>0</v>
      </c>
      <c r="E142" s="482">
        <v>0</v>
      </c>
      <c r="F142" s="482">
        <v>0</v>
      </c>
      <c r="G142" s="482">
        <v>0</v>
      </c>
      <c r="H142" s="482">
        <v>0</v>
      </c>
      <c r="I142" s="482" t="s">
        <v>20</v>
      </c>
      <c r="J142" s="479" t="s">
        <v>38</v>
      </c>
      <c r="K142" s="489">
        <v>0</v>
      </c>
      <c r="L142" s="482">
        <v>0</v>
      </c>
      <c r="M142" s="482">
        <v>0</v>
      </c>
      <c r="N142" s="482">
        <v>0</v>
      </c>
      <c r="O142" s="482">
        <v>0</v>
      </c>
      <c r="P142" s="482">
        <v>0</v>
      </c>
      <c r="Q142" s="482">
        <v>0</v>
      </c>
      <c r="R142" s="482">
        <v>0</v>
      </c>
      <c r="S142" s="482">
        <v>0</v>
      </c>
      <c r="T142" s="482">
        <v>0</v>
      </c>
      <c r="U142" s="482">
        <v>0</v>
      </c>
      <c r="V142" s="482">
        <v>0</v>
      </c>
      <c r="W142" s="482">
        <v>0</v>
      </c>
      <c r="X142" s="482">
        <v>0</v>
      </c>
      <c r="Y142" s="490" t="s">
        <v>418</v>
      </c>
      <c r="Z142" s="490" t="s">
        <v>418</v>
      </c>
      <c r="AA142" s="482">
        <v>0</v>
      </c>
      <c r="AB142" s="490">
        <v>0</v>
      </c>
      <c r="AC142" s="482">
        <v>0</v>
      </c>
      <c r="AD142" s="490">
        <v>0</v>
      </c>
      <c r="AE142" s="482">
        <v>0</v>
      </c>
      <c r="AF142" s="491">
        <v>0</v>
      </c>
      <c r="AV142" s="4"/>
      <c r="AW142" s="4"/>
      <c r="AX142" s="4"/>
      <c r="AY142" s="4"/>
      <c r="AZ142" s="4"/>
      <c r="BA142" s="4"/>
      <c r="BB142" s="4"/>
      <c r="BC142" s="4"/>
    </row>
    <row r="143" spans="1:93" ht="15" customHeight="1" x14ac:dyDescent="0.2">
      <c r="A143" s="463" t="s">
        <v>65</v>
      </c>
      <c r="B143" s="482">
        <v>0</v>
      </c>
      <c r="C143" s="482">
        <v>0</v>
      </c>
      <c r="D143" s="482">
        <v>0</v>
      </c>
      <c r="E143" s="482">
        <v>0</v>
      </c>
      <c r="F143" s="482">
        <v>0</v>
      </c>
      <c r="G143" s="482">
        <v>0</v>
      </c>
      <c r="H143" s="482">
        <v>0</v>
      </c>
      <c r="I143" s="482" t="s">
        <v>20</v>
      </c>
      <c r="J143" s="479" t="s">
        <v>65</v>
      </c>
      <c r="K143" s="489">
        <v>0</v>
      </c>
      <c r="L143" s="482">
        <v>0</v>
      </c>
      <c r="M143" s="482">
        <v>0</v>
      </c>
      <c r="N143" s="482">
        <v>0</v>
      </c>
      <c r="O143" s="482">
        <v>0</v>
      </c>
      <c r="P143" s="482">
        <v>0</v>
      </c>
      <c r="Q143" s="482">
        <v>0</v>
      </c>
      <c r="R143" s="482">
        <v>0</v>
      </c>
      <c r="S143" s="482">
        <v>0</v>
      </c>
      <c r="T143" s="482">
        <v>0</v>
      </c>
      <c r="U143" s="482">
        <v>0</v>
      </c>
      <c r="V143" s="482">
        <v>0</v>
      </c>
      <c r="W143" s="482">
        <v>0</v>
      </c>
      <c r="X143" s="482">
        <v>0</v>
      </c>
      <c r="Y143" s="490" t="s">
        <v>418</v>
      </c>
      <c r="Z143" s="490" t="s">
        <v>418</v>
      </c>
      <c r="AA143" s="482">
        <v>0</v>
      </c>
      <c r="AB143" s="490">
        <v>0</v>
      </c>
      <c r="AC143" s="482">
        <v>0</v>
      </c>
      <c r="AD143" s="490">
        <v>0</v>
      </c>
      <c r="AE143" s="482">
        <v>0</v>
      </c>
      <c r="AF143" s="491">
        <v>0</v>
      </c>
    </row>
    <row r="144" spans="1:93" ht="15" customHeight="1" x14ac:dyDescent="0.2">
      <c r="A144" s="463" t="s">
        <v>67</v>
      </c>
      <c r="B144" s="482">
        <v>0</v>
      </c>
      <c r="C144" s="482">
        <v>0</v>
      </c>
      <c r="D144" s="482">
        <v>0</v>
      </c>
      <c r="E144" s="482">
        <v>0</v>
      </c>
      <c r="F144" s="482">
        <v>0</v>
      </c>
      <c r="G144" s="482">
        <v>0</v>
      </c>
      <c r="H144" s="482">
        <v>0</v>
      </c>
      <c r="I144" s="482" t="s">
        <v>20</v>
      </c>
      <c r="J144" s="479" t="s">
        <v>67</v>
      </c>
      <c r="K144" s="489">
        <v>0</v>
      </c>
      <c r="L144" s="482">
        <v>0</v>
      </c>
      <c r="M144" s="482">
        <v>0</v>
      </c>
      <c r="N144" s="482">
        <v>0</v>
      </c>
      <c r="O144" s="482">
        <v>0</v>
      </c>
      <c r="P144" s="482">
        <v>0</v>
      </c>
      <c r="Q144" s="482">
        <v>0</v>
      </c>
      <c r="R144" s="482">
        <v>0</v>
      </c>
      <c r="S144" s="482">
        <v>0</v>
      </c>
      <c r="T144" s="482">
        <v>0</v>
      </c>
      <c r="U144" s="482">
        <v>0</v>
      </c>
      <c r="V144" s="482">
        <v>0</v>
      </c>
      <c r="W144" s="482">
        <v>0</v>
      </c>
      <c r="X144" s="482">
        <v>0</v>
      </c>
      <c r="Y144" s="490" t="s">
        <v>418</v>
      </c>
      <c r="Z144" s="490" t="s">
        <v>418</v>
      </c>
      <c r="AA144" s="482">
        <v>0</v>
      </c>
      <c r="AB144" s="490">
        <v>0</v>
      </c>
      <c r="AC144" s="482">
        <v>0</v>
      </c>
      <c r="AD144" s="490">
        <v>0</v>
      </c>
      <c r="AE144" s="482">
        <v>0</v>
      </c>
      <c r="AF144" s="491">
        <v>0</v>
      </c>
    </row>
    <row r="145" spans="1:32" ht="15" customHeight="1" x14ac:dyDescent="0.2">
      <c r="A145" s="463" t="s">
        <v>69</v>
      </c>
      <c r="B145" s="482">
        <v>0</v>
      </c>
      <c r="C145" s="482">
        <v>0</v>
      </c>
      <c r="D145" s="482">
        <v>0</v>
      </c>
      <c r="E145" s="482">
        <v>0</v>
      </c>
      <c r="F145" s="482">
        <v>0</v>
      </c>
      <c r="G145" s="482">
        <v>0</v>
      </c>
      <c r="H145" s="482">
        <v>0</v>
      </c>
      <c r="I145" s="482" t="s">
        <v>20</v>
      </c>
      <c r="J145" s="479" t="s">
        <v>69</v>
      </c>
      <c r="K145" s="489">
        <v>0</v>
      </c>
      <c r="L145" s="482">
        <v>0</v>
      </c>
      <c r="M145" s="482">
        <v>0</v>
      </c>
      <c r="N145" s="482">
        <v>0</v>
      </c>
      <c r="O145" s="482">
        <v>0</v>
      </c>
      <c r="P145" s="482">
        <v>0</v>
      </c>
      <c r="Q145" s="482">
        <v>0</v>
      </c>
      <c r="R145" s="482">
        <v>0</v>
      </c>
      <c r="S145" s="482">
        <v>0</v>
      </c>
      <c r="T145" s="482">
        <v>0</v>
      </c>
      <c r="U145" s="482">
        <v>0</v>
      </c>
      <c r="V145" s="482">
        <v>0</v>
      </c>
      <c r="W145" s="482">
        <v>0</v>
      </c>
      <c r="X145" s="482">
        <v>0</v>
      </c>
      <c r="Y145" s="490" t="s">
        <v>418</v>
      </c>
      <c r="Z145" s="490" t="s">
        <v>418</v>
      </c>
      <c r="AA145" s="482">
        <v>0</v>
      </c>
      <c r="AB145" s="490">
        <v>0</v>
      </c>
      <c r="AC145" s="482">
        <v>0</v>
      </c>
      <c r="AD145" s="490">
        <v>0</v>
      </c>
      <c r="AE145" s="482">
        <v>0</v>
      </c>
      <c r="AF145" s="491">
        <v>0</v>
      </c>
    </row>
    <row r="146" spans="1:32" ht="15" customHeight="1" x14ac:dyDescent="0.2">
      <c r="A146" s="463" t="s">
        <v>40</v>
      </c>
      <c r="B146" s="482">
        <v>0</v>
      </c>
      <c r="C146" s="482">
        <v>0</v>
      </c>
      <c r="D146" s="482">
        <v>0</v>
      </c>
      <c r="E146" s="482">
        <v>0</v>
      </c>
      <c r="F146" s="482">
        <v>0</v>
      </c>
      <c r="G146" s="482">
        <v>0</v>
      </c>
      <c r="H146" s="482">
        <v>0</v>
      </c>
      <c r="I146" s="482" t="s">
        <v>20</v>
      </c>
      <c r="J146" s="479" t="s">
        <v>40</v>
      </c>
      <c r="K146" s="489">
        <v>0</v>
      </c>
      <c r="L146" s="482">
        <v>0</v>
      </c>
      <c r="M146" s="482">
        <v>0</v>
      </c>
      <c r="N146" s="482">
        <v>0</v>
      </c>
      <c r="O146" s="482">
        <v>0</v>
      </c>
      <c r="P146" s="482">
        <v>0</v>
      </c>
      <c r="Q146" s="482">
        <v>0</v>
      </c>
      <c r="R146" s="482">
        <v>0</v>
      </c>
      <c r="S146" s="482">
        <v>0</v>
      </c>
      <c r="T146" s="482">
        <v>0</v>
      </c>
      <c r="U146" s="482">
        <v>0</v>
      </c>
      <c r="V146" s="482">
        <v>0</v>
      </c>
      <c r="W146" s="482">
        <v>0</v>
      </c>
      <c r="X146" s="482">
        <v>0</v>
      </c>
      <c r="Y146" s="490" t="s">
        <v>418</v>
      </c>
      <c r="Z146" s="490" t="s">
        <v>418</v>
      </c>
      <c r="AA146" s="482">
        <v>0</v>
      </c>
      <c r="AB146" s="490">
        <v>0</v>
      </c>
      <c r="AC146" s="482">
        <v>0</v>
      </c>
      <c r="AD146" s="490">
        <v>0</v>
      </c>
      <c r="AE146" s="482">
        <v>0</v>
      </c>
      <c r="AF146" s="491">
        <v>0</v>
      </c>
    </row>
    <row r="147" spans="1:32" ht="15" customHeight="1" x14ac:dyDescent="0.2">
      <c r="A147" s="463" t="s">
        <v>71</v>
      </c>
      <c r="B147" s="482">
        <v>1</v>
      </c>
      <c r="C147" s="482">
        <v>0</v>
      </c>
      <c r="D147" s="482">
        <v>1</v>
      </c>
      <c r="E147" s="482">
        <v>0</v>
      </c>
      <c r="F147" s="482">
        <v>0</v>
      </c>
      <c r="G147" s="482">
        <v>0</v>
      </c>
      <c r="H147" s="482">
        <v>0</v>
      </c>
      <c r="I147" s="482" t="s">
        <v>20</v>
      </c>
      <c r="J147" s="479" t="s">
        <v>71</v>
      </c>
      <c r="K147" s="489">
        <v>0</v>
      </c>
      <c r="L147" s="482">
        <v>1</v>
      </c>
      <c r="M147" s="482">
        <v>0</v>
      </c>
      <c r="N147" s="482">
        <v>0</v>
      </c>
      <c r="O147" s="482">
        <v>0</v>
      </c>
      <c r="P147" s="482">
        <v>0</v>
      </c>
      <c r="Q147" s="482">
        <v>0</v>
      </c>
      <c r="R147" s="482">
        <v>0</v>
      </c>
      <c r="S147" s="482">
        <v>0</v>
      </c>
      <c r="T147" s="482">
        <v>0</v>
      </c>
      <c r="U147" s="482">
        <v>0</v>
      </c>
      <c r="V147" s="482">
        <v>0</v>
      </c>
      <c r="W147" s="482">
        <v>0</v>
      </c>
      <c r="X147" s="482">
        <v>0</v>
      </c>
      <c r="Y147" s="490">
        <v>10.1</v>
      </c>
      <c r="Z147" s="490" t="s">
        <v>418</v>
      </c>
      <c r="AA147" s="482">
        <v>0</v>
      </c>
      <c r="AB147" s="490">
        <v>0</v>
      </c>
      <c r="AC147" s="482">
        <v>0</v>
      </c>
      <c r="AD147" s="490">
        <v>0</v>
      </c>
      <c r="AE147" s="482">
        <v>0</v>
      </c>
      <c r="AF147" s="491">
        <v>0</v>
      </c>
    </row>
    <row r="148" spans="1:32" ht="15" customHeight="1" x14ac:dyDescent="0.2">
      <c r="A148" s="463" t="s">
        <v>72</v>
      </c>
      <c r="B148" s="482">
        <v>0</v>
      </c>
      <c r="C148" s="482">
        <v>0</v>
      </c>
      <c r="D148" s="482">
        <v>0</v>
      </c>
      <c r="E148" s="482">
        <v>0</v>
      </c>
      <c r="F148" s="482">
        <v>0</v>
      </c>
      <c r="G148" s="482">
        <v>0</v>
      </c>
      <c r="H148" s="482">
        <v>0</v>
      </c>
      <c r="I148" s="482" t="s">
        <v>20</v>
      </c>
      <c r="J148" s="479" t="s">
        <v>72</v>
      </c>
      <c r="K148" s="489">
        <v>0</v>
      </c>
      <c r="L148" s="482">
        <v>0</v>
      </c>
      <c r="M148" s="482">
        <v>0</v>
      </c>
      <c r="N148" s="482">
        <v>0</v>
      </c>
      <c r="O148" s="482">
        <v>0</v>
      </c>
      <c r="P148" s="482">
        <v>0</v>
      </c>
      <c r="Q148" s="482">
        <v>0</v>
      </c>
      <c r="R148" s="482">
        <v>0</v>
      </c>
      <c r="S148" s="482">
        <v>0</v>
      </c>
      <c r="T148" s="482">
        <v>0</v>
      </c>
      <c r="U148" s="482">
        <v>0</v>
      </c>
      <c r="V148" s="482">
        <v>0</v>
      </c>
      <c r="W148" s="482">
        <v>0</v>
      </c>
      <c r="X148" s="482">
        <v>0</v>
      </c>
      <c r="Y148" s="490" t="s">
        <v>418</v>
      </c>
      <c r="Z148" s="490" t="s">
        <v>418</v>
      </c>
      <c r="AA148" s="482">
        <v>0</v>
      </c>
      <c r="AB148" s="490">
        <v>0</v>
      </c>
      <c r="AC148" s="482">
        <v>0</v>
      </c>
      <c r="AD148" s="490">
        <v>0</v>
      </c>
      <c r="AE148" s="482">
        <v>0</v>
      </c>
      <c r="AF148" s="491">
        <v>0</v>
      </c>
    </row>
    <row r="149" spans="1:32" ht="15" customHeight="1" thickBot="1" x14ac:dyDescent="0.25">
      <c r="A149" s="463" t="s">
        <v>73</v>
      </c>
      <c r="B149" s="492">
        <v>0</v>
      </c>
      <c r="C149" s="493">
        <v>0</v>
      </c>
      <c r="D149" s="493">
        <v>0</v>
      </c>
      <c r="E149" s="493">
        <v>0</v>
      </c>
      <c r="F149" s="493">
        <v>0</v>
      </c>
      <c r="G149" s="493">
        <v>0</v>
      </c>
      <c r="H149" s="493">
        <v>0</v>
      </c>
      <c r="I149" s="494" t="s">
        <v>20</v>
      </c>
      <c r="J149" s="479" t="s">
        <v>73</v>
      </c>
      <c r="K149" s="495">
        <v>0</v>
      </c>
      <c r="L149" s="493">
        <v>0</v>
      </c>
      <c r="M149" s="493">
        <v>0</v>
      </c>
      <c r="N149" s="493">
        <v>0</v>
      </c>
      <c r="O149" s="493">
        <v>0</v>
      </c>
      <c r="P149" s="493">
        <v>0</v>
      </c>
      <c r="Q149" s="493">
        <v>0</v>
      </c>
      <c r="R149" s="493">
        <v>0</v>
      </c>
      <c r="S149" s="493">
        <v>0</v>
      </c>
      <c r="T149" s="493">
        <v>0</v>
      </c>
      <c r="U149" s="493">
        <v>0</v>
      </c>
      <c r="V149" s="493">
        <v>0</v>
      </c>
      <c r="W149" s="493">
        <v>0</v>
      </c>
      <c r="X149" s="493">
        <v>0</v>
      </c>
      <c r="Y149" s="496" t="s">
        <v>418</v>
      </c>
      <c r="Z149" s="496" t="s">
        <v>418</v>
      </c>
      <c r="AA149" s="493">
        <v>0</v>
      </c>
      <c r="AB149" s="496">
        <v>0</v>
      </c>
      <c r="AC149" s="493">
        <v>0</v>
      </c>
      <c r="AD149" s="496">
        <v>0</v>
      </c>
      <c r="AE149" s="493">
        <v>0</v>
      </c>
      <c r="AF149" s="497">
        <v>0</v>
      </c>
    </row>
    <row r="150" spans="1:32" ht="15" customHeight="1" x14ac:dyDescent="0.2">
      <c r="A150" s="463" t="s">
        <v>42</v>
      </c>
      <c r="B150" s="488">
        <v>2</v>
      </c>
      <c r="C150" s="488">
        <v>0</v>
      </c>
      <c r="D150" s="488">
        <v>1</v>
      </c>
      <c r="E150" s="488">
        <v>1</v>
      </c>
      <c r="F150" s="488">
        <v>0</v>
      </c>
      <c r="G150" s="488">
        <v>0</v>
      </c>
      <c r="H150" s="488">
        <v>0</v>
      </c>
      <c r="I150" s="488" t="s">
        <v>20</v>
      </c>
      <c r="J150" s="479" t="s">
        <v>42</v>
      </c>
      <c r="K150" s="498">
        <v>0</v>
      </c>
      <c r="L150" s="488">
        <v>1</v>
      </c>
      <c r="M150" s="488">
        <v>1</v>
      </c>
      <c r="N150" s="488">
        <v>0</v>
      </c>
      <c r="O150" s="488">
        <v>0</v>
      </c>
      <c r="P150" s="488">
        <v>0</v>
      </c>
      <c r="Q150" s="488">
        <v>0</v>
      </c>
      <c r="R150" s="488">
        <v>0</v>
      </c>
      <c r="S150" s="488">
        <v>0</v>
      </c>
      <c r="T150" s="488">
        <v>0</v>
      </c>
      <c r="U150" s="488">
        <v>0</v>
      </c>
      <c r="V150" s="488">
        <v>0</v>
      </c>
      <c r="W150" s="488">
        <v>0</v>
      </c>
      <c r="X150" s="488">
        <v>0</v>
      </c>
      <c r="Y150" s="499">
        <v>15.6</v>
      </c>
      <c r="Z150" s="499" t="s">
        <v>418</v>
      </c>
      <c r="AA150" s="488">
        <v>0</v>
      </c>
      <c r="AB150" s="499">
        <v>0</v>
      </c>
      <c r="AC150" s="488">
        <v>0</v>
      </c>
      <c r="AD150" s="499">
        <v>0</v>
      </c>
      <c r="AE150" s="488">
        <v>0</v>
      </c>
      <c r="AF150" s="500">
        <v>0</v>
      </c>
    </row>
    <row r="151" spans="1:32" ht="15" customHeight="1" x14ac:dyDescent="0.2">
      <c r="A151" s="463" t="s">
        <v>74</v>
      </c>
      <c r="B151" s="482">
        <v>0</v>
      </c>
      <c r="C151" s="482">
        <v>0</v>
      </c>
      <c r="D151" s="482">
        <v>0</v>
      </c>
      <c r="E151" s="482">
        <v>0</v>
      </c>
      <c r="F151" s="482">
        <v>0</v>
      </c>
      <c r="G151" s="482">
        <v>0</v>
      </c>
      <c r="H151" s="482">
        <v>0</v>
      </c>
      <c r="I151" s="482" t="s">
        <v>20</v>
      </c>
      <c r="J151" s="479" t="s">
        <v>74</v>
      </c>
      <c r="K151" s="489">
        <v>0</v>
      </c>
      <c r="L151" s="482">
        <v>0</v>
      </c>
      <c r="M151" s="482">
        <v>0</v>
      </c>
      <c r="N151" s="482">
        <v>0</v>
      </c>
      <c r="O151" s="482">
        <v>0</v>
      </c>
      <c r="P151" s="482">
        <v>0</v>
      </c>
      <c r="Q151" s="482">
        <v>0</v>
      </c>
      <c r="R151" s="482">
        <v>0</v>
      </c>
      <c r="S151" s="482">
        <v>0</v>
      </c>
      <c r="T151" s="482">
        <v>0</v>
      </c>
      <c r="U151" s="482">
        <v>0</v>
      </c>
      <c r="V151" s="482">
        <v>0</v>
      </c>
      <c r="W151" s="482">
        <v>0</v>
      </c>
      <c r="X151" s="482">
        <v>0</v>
      </c>
      <c r="Y151" s="490" t="s">
        <v>418</v>
      </c>
      <c r="Z151" s="490" t="s">
        <v>418</v>
      </c>
      <c r="AA151" s="482">
        <v>0</v>
      </c>
      <c r="AB151" s="490">
        <v>0</v>
      </c>
      <c r="AC151" s="482">
        <v>0</v>
      </c>
      <c r="AD151" s="490">
        <v>0</v>
      </c>
      <c r="AE151" s="482">
        <v>0</v>
      </c>
      <c r="AF151" s="491">
        <v>0</v>
      </c>
    </row>
    <row r="152" spans="1:32" ht="15" customHeight="1" x14ac:dyDescent="0.2">
      <c r="A152" s="463" t="s">
        <v>75</v>
      </c>
      <c r="B152" s="482">
        <v>4</v>
      </c>
      <c r="C152" s="482">
        <v>0</v>
      </c>
      <c r="D152" s="482">
        <v>4</v>
      </c>
      <c r="E152" s="482">
        <v>0</v>
      </c>
      <c r="F152" s="482">
        <v>0</v>
      </c>
      <c r="G152" s="482">
        <v>0</v>
      </c>
      <c r="H152" s="482">
        <v>0</v>
      </c>
      <c r="I152" s="482" t="s">
        <v>20</v>
      </c>
      <c r="J152" s="479" t="s">
        <v>75</v>
      </c>
      <c r="K152" s="489">
        <v>1</v>
      </c>
      <c r="L152" s="482">
        <v>0</v>
      </c>
      <c r="M152" s="482">
        <v>2</v>
      </c>
      <c r="N152" s="482">
        <v>1</v>
      </c>
      <c r="O152" s="482">
        <v>0</v>
      </c>
      <c r="P152" s="482">
        <v>0</v>
      </c>
      <c r="Q152" s="482">
        <v>0</v>
      </c>
      <c r="R152" s="482">
        <v>0</v>
      </c>
      <c r="S152" s="482">
        <v>0</v>
      </c>
      <c r="T152" s="482">
        <v>0</v>
      </c>
      <c r="U152" s="482">
        <v>0</v>
      </c>
      <c r="V152" s="482">
        <v>0</v>
      </c>
      <c r="W152" s="482">
        <v>0</v>
      </c>
      <c r="X152" s="482">
        <v>0</v>
      </c>
      <c r="Y152" s="490">
        <v>15.4</v>
      </c>
      <c r="Z152" s="490" t="s">
        <v>418</v>
      </c>
      <c r="AA152" s="482">
        <v>0</v>
      </c>
      <c r="AB152" s="490">
        <v>0</v>
      </c>
      <c r="AC152" s="482">
        <v>0</v>
      </c>
      <c r="AD152" s="490">
        <v>0</v>
      </c>
      <c r="AE152" s="482">
        <v>0</v>
      </c>
      <c r="AF152" s="491">
        <v>0</v>
      </c>
    </row>
    <row r="153" spans="1:32" ht="15" customHeight="1" x14ac:dyDescent="0.2">
      <c r="A153" s="463" t="s">
        <v>76</v>
      </c>
      <c r="B153" s="482">
        <v>0</v>
      </c>
      <c r="C153" s="482">
        <v>0</v>
      </c>
      <c r="D153" s="482">
        <v>0</v>
      </c>
      <c r="E153" s="482">
        <v>0</v>
      </c>
      <c r="F153" s="482">
        <v>0</v>
      </c>
      <c r="G153" s="482">
        <v>0</v>
      </c>
      <c r="H153" s="482">
        <v>0</v>
      </c>
      <c r="I153" s="482" t="s">
        <v>20</v>
      </c>
      <c r="J153" s="479" t="s">
        <v>76</v>
      </c>
      <c r="K153" s="489">
        <v>0</v>
      </c>
      <c r="L153" s="482">
        <v>0</v>
      </c>
      <c r="M153" s="482">
        <v>0</v>
      </c>
      <c r="N153" s="482">
        <v>0</v>
      </c>
      <c r="O153" s="482">
        <v>0</v>
      </c>
      <c r="P153" s="482">
        <v>0</v>
      </c>
      <c r="Q153" s="482">
        <v>0</v>
      </c>
      <c r="R153" s="482">
        <v>0</v>
      </c>
      <c r="S153" s="482">
        <v>0</v>
      </c>
      <c r="T153" s="482">
        <v>0</v>
      </c>
      <c r="U153" s="482">
        <v>0</v>
      </c>
      <c r="V153" s="482">
        <v>0</v>
      </c>
      <c r="W153" s="482">
        <v>0</v>
      </c>
      <c r="X153" s="482">
        <v>0</v>
      </c>
      <c r="Y153" s="490" t="s">
        <v>418</v>
      </c>
      <c r="Z153" s="490" t="s">
        <v>418</v>
      </c>
      <c r="AA153" s="482">
        <v>0</v>
      </c>
      <c r="AB153" s="490">
        <v>0</v>
      </c>
      <c r="AC153" s="482">
        <v>0</v>
      </c>
      <c r="AD153" s="490">
        <v>0</v>
      </c>
      <c r="AE153" s="482">
        <v>0</v>
      </c>
      <c r="AF153" s="491">
        <v>0</v>
      </c>
    </row>
    <row r="154" spans="1:32" ht="15" customHeight="1" x14ac:dyDescent="0.2">
      <c r="A154" s="463" t="s">
        <v>43</v>
      </c>
      <c r="B154" s="482">
        <v>3</v>
      </c>
      <c r="C154" s="482">
        <v>0</v>
      </c>
      <c r="D154" s="482">
        <v>3</v>
      </c>
      <c r="E154" s="482">
        <v>0</v>
      </c>
      <c r="F154" s="482">
        <v>0</v>
      </c>
      <c r="G154" s="482">
        <v>0</v>
      </c>
      <c r="H154" s="482">
        <v>0</v>
      </c>
      <c r="I154" s="482" t="s">
        <v>20</v>
      </c>
      <c r="J154" s="479" t="s">
        <v>43</v>
      </c>
      <c r="K154" s="489">
        <v>0</v>
      </c>
      <c r="L154" s="482">
        <v>1</v>
      </c>
      <c r="M154" s="482">
        <v>2</v>
      </c>
      <c r="N154" s="482">
        <v>0</v>
      </c>
      <c r="O154" s="482">
        <v>0</v>
      </c>
      <c r="P154" s="482">
        <v>0</v>
      </c>
      <c r="Q154" s="482">
        <v>0</v>
      </c>
      <c r="R154" s="482">
        <v>0</v>
      </c>
      <c r="S154" s="482">
        <v>0</v>
      </c>
      <c r="T154" s="482">
        <v>0</v>
      </c>
      <c r="U154" s="482">
        <v>0</v>
      </c>
      <c r="V154" s="482">
        <v>0</v>
      </c>
      <c r="W154" s="482">
        <v>0</v>
      </c>
      <c r="X154" s="482">
        <v>0</v>
      </c>
      <c r="Y154" s="490">
        <v>16.3</v>
      </c>
      <c r="Z154" s="490" t="s">
        <v>418</v>
      </c>
      <c r="AA154" s="482">
        <v>0</v>
      </c>
      <c r="AB154" s="490">
        <v>0</v>
      </c>
      <c r="AC154" s="482">
        <v>0</v>
      </c>
      <c r="AD154" s="490">
        <v>0</v>
      </c>
      <c r="AE154" s="482">
        <v>0</v>
      </c>
      <c r="AF154" s="491">
        <v>0</v>
      </c>
    </row>
    <row r="155" spans="1:32" ht="15" customHeight="1" x14ac:dyDescent="0.2">
      <c r="A155" s="463" t="s">
        <v>77</v>
      </c>
      <c r="B155" s="482">
        <v>0</v>
      </c>
      <c r="C155" s="482">
        <v>0</v>
      </c>
      <c r="D155" s="482">
        <v>0</v>
      </c>
      <c r="E155" s="482">
        <v>0</v>
      </c>
      <c r="F155" s="482">
        <v>0</v>
      </c>
      <c r="G155" s="482">
        <v>0</v>
      </c>
      <c r="H155" s="482">
        <v>0</v>
      </c>
      <c r="I155" s="482" t="s">
        <v>20</v>
      </c>
      <c r="J155" s="479" t="s">
        <v>77</v>
      </c>
      <c r="K155" s="489">
        <v>0</v>
      </c>
      <c r="L155" s="482">
        <v>0</v>
      </c>
      <c r="M155" s="482">
        <v>0</v>
      </c>
      <c r="N155" s="482">
        <v>0</v>
      </c>
      <c r="O155" s="482">
        <v>0</v>
      </c>
      <c r="P155" s="482">
        <v>0</v>
      </c>
      <c r="Q155" s="482">
        <v>0</v>
      </c>
      <c r="R155" s="482">
        <v>0</v>
      </c>
      <c r="S155" s="482">
        <v>0</v>
      </c>
      <c r="T155" s="482">
        <v>0</v>
      </c>
      <c r="U155" s="482">
        <v>0</v>
      </c>
      <c r="V155" s="482">
        <v>0</v>
      </c>
      <c r="W155" s="482">
        <v>0</v>
      </c>
      <c r="X155" s="482">
        <v>0</v>
      </c>
      <c r="Y155" s="490" t="s">
        <v>418</v>
      </c>
      <c r="Z155" s="490" t="s">
        <v>418</v>
      </c>
      <c r="AA155" s="482">
        <v>0</v>
      </c>
      <c r="AB155" s="490">
        <v>0</v>
      </c>
      <c r="AC155" s="482">
        <v>0</v>
      </c>
      <c r="AD155" s="490">
        <v>0</v>
      </c>
      <c r="AE155" s="482">
        <v>0</v>
      </c>
      <c r="AF155" s="491">
        <v>0</v>
      </c>
    </row>
    <row r="156" spans="1:32" ht="15" customHeight="1" x14ac:dyDescent="0.2">
      <c r="A156" s="463" t="s">
        <v>78</v>
      </c>
      <c r="B156" s="482">
        <v>2</v>
      </c>
      <c r="C156" s="482">
        <v>0</v>
      </c>
      <c r="D156" s="482">
        <v>2</v>
      </c>
      <c r="E156" s="482">
        <v>0</v>
      </c>
      <c r="F156" s="482">
        <v>0</v>
      </c>
      <c r="G156" s="482">
        <v>0</v>
      </c>
      <c r="H156" s="482">
        <v>0</v>
      </c>
      <c r="I156" s="482" t="s">
        <v>20</v>
      </c>
      <c r="J156" s="479" t="s">
        <v>78</v>
      </c>
      <c r="K156" s="489">
        <v>0</v>
      </c>
      <c r="L156" s="482">
        <v>0</v>
      </c>
      <c r="M156" s="482">
        <v>2</v>
      </c>
      <c r="N156" s="482">
        <v>0</v>
      </c>
      <c r="O156" s="482">
        <v>0</v>
      </c>
      <c r="P156" s="482">
        <v>0</v>
      </c>
      <c r="Q156" s="482">
        <v>0</v>
      </c>
      <c r="R156" s="482">
        <v>0</v>
      </c>
      <c r="S156" s="482">
        <v>0</v>
      </c>
      <c r="T156" s="482">
        <v>0</v>
      </c>
      <c r="U156" s="482">
        <v>0</v>
      </c>
      <c r="V156" s="482">
        <v>0</v>
      </c>
      <c r="W156" s="482">
        <v>0</v>
      </c>
      <c r="X156" s="482">
        <v>0</v>
      </c>
      <c r="Y156" s="490">
        <v>17.399999999999999</v>
      </c>
      <c r="Z156" s="490" t="s">
        <v>418</v>
      </c>
      <c r="AA156" s="482">
        <v>0</v>
      </c>
      <c r="AB156" s="490">
        <v>0</v>
      </c>
      <c r="AC156" s="482">
        <v>0</v>
      </c>
      <c r="AD156" s="490">
        <v>0</v>
      </c>
      <c r="AE156" s="482">
        <v>0</v>
      </c>
      <c r="AF156" s="491">
        <v>0</v>
      </c>
    </row>
    <row r="157" spans="1:32" ht="15" customHeight="1" x14ac:dyDescent="0.2">
      <c r="A157" s="463" t="s">
        <v>79</v>
      </c>
      <c r="B157" s="482">
        <v>0</v>
      </c>
      <c r="C157" s="482">
        <v>0</v>
      </c>
      <c r="D157" s="482">
        <v>0</v>
      </c>
      <c r="E157" s="482">
        <v>0</v>
      </c>
      <c r="F157" s="482">
        <v>0</v>
      </c>
      <c r="G157" s="482">
        <v>0</v>
      </c>
      <c r="H157" s="482">
        <v>0</v>
      </c>
      <c r="I157" s="482" t="s">
        <v>20</v>
      </c>
      <c r="J157" s="479" t="s">
        <v>79</v>
      </c>
      <c r="K157" s="489">
        <v>0</v>
      </c>
      <c r="L157" s="482">
        <v>0</v>
      </c>
      <c r="M157" s="482">
        <v>0</v>
      </c>
      <c r="N157" s="482">
        <v>0</v>
      </c>
      <c r="O157" s="482">
        <v>0</v>
      </c>
      <c r="P157" s="482">
        <v>0</v>
      </c>
      <c r="Q157" s="482">
        <v>0</v>
      </c>
      <c r="R157" s="482">
        <v>0</v>
      </c>
      <c r="S157" s="482">
        <v>0</v>
      </c>
      <c r="T157" s="482">
        <v>0</v>
      </c>
      <c r="U157" s="482">
        <v>0</v>
      </c>
      <c r="V157" s="482">
        <v>0</v>
      </c>
      <c r="W157" s="482">
        <v>0</v>
      </c>
      <c r="X157" s="482">
        <v>0</v>
      </c>
      <c r="Y157" s="490" t="s">
        <v>418</v>
      </c>
      <c r="Z157" s="490" t="s">
        <v>418</v>
      </c>
      <c r="AA157" s="482">
        <v>0</v>
      </c>
      <c r="AB157" s="490">
        <v>0</v>
      </c>
      <c r="AC157" s="482">
        <v>0</v>
      </c>
      <c r="AD157" s="490">
        <v>0</v>
      </c>
      <c r="AE157" s="482">
        <v>0</v>
      </c>
      <c r="AF157" s="491">
        <v>0</v>
      </c>
    </row>
    <row r="158" spans="1:32" ht="15" customHeight="1" x14ac:dyDescent="0.2">
      <c r="A158" s="463" t="s">
        <v>45</v>
      </c>
      <c r="B158" s="488">
        <v>4</v>
      </c>
      <c r="C158" s="488">
        <v>0</v>
      </c>
      <c r="D158" s="488">
        <v>4</v>
      </c>
      <c r="E158" s="488">
        <v>0</v>
      </c>
      <c r="F158" s="488">
        <v>0</v>
      </c>
      <c r="G158" s="488">
        <v>0</v>
      </c>
      <c r="H158" s="488">
        <v>0</v>
      </c>
      <c r="I158" s="488" t="s">
        <v>20</v>
      </c>
      <c r="J158" s="479" t="s">
        <v>45</v>
      </c>
      <c r="K158" s="498">
        <v>0</v>
      </c>
      <c r="L158" s="488">
        <v>1</v>
      </c>
      <c r="M158" s="488">
        <v>3</v>
      </c>
      <c r="N158" s="488">
        <v>0</v>
      </c>
      <c r="O158" s="488">
        <v>0</v>
      </c>
      <c r="P158" s="488">
        <v>0</v>
      </c>
      <c r="Q158" s="488">
        <v>0</v>
      </c>
      <c r="R158" s="488">
        <v>0</v>
      </c>
      <c r="S158" s="488">
        <v>0</v>
      </c>
      <c r="T158" s="488">
        <v>0</v>
      </c>
      <c r="U158" s="488">
        <v>0</v>
      </c>
      <c r="V158" s="488">
        <v>0</v>
      </c>
      <c r="W158" s="488">
        <v>0</v>
      </c>
      <c r="X158" s="488">
        <v>0</v>
      </c>
      <c r="Y158" s="499">
        <v>16.399999999999999</v>
      </c>
      <c r="Z158" s="499" t="s">
        <v>418</v>
      </c>
      <c r="AA158" s="488">
        <v>0</v>
      </c>
      <c r="AB158" s="499">
        <v>0</v>
      </c>
      <c r="AC158" s="488">
        <v>0</v>
      </c>
      <c r="AD158" s="499">
        <v>0</v>
      </c>
      <c r="AE158" s="488">
        <v>0</v>
      </c>
      <c r="AF158" s="500">
        <v>0</v>
      </c>
    </row>
    <row r="159" spans="1:32" ht="15" customHeight="1" x14ac:dyDescent="0.2">
      <c r="A159" s="463" t="s">
        <v>80</v>
      </c>
      <c r="B159" s="482">
        <v>1</v>
      </c>
      <c r="C159" s="482">
        <v>0</v>
      </c>
      <c r="D159" s="482">
        <v>1</v>
      </c>
      <c r="E159" s="482">
        <v>0</v>
      </c>
      <c r="F159" s="482">
        <v>0</v>
      </c>
      <c r="G159" s="482">
        <v>0</v>
      </c>
      <c r="H159" s="482">
        <v>0</v>
      </c>
      <c r="I159" s="482" t="s">
        <v>20</v>
      </c>
      <c r="J159" s="479" t="s">
        <v>80</v>
      </c>
      <c r="K159" s="489">
        <v>0</v>
      </c>
      <c r="L159" s="482">
        <v>1</v>
      </c>
      <c r="M159" s="482">
        <v>0</v>
      </c>
      <c r="N159" s="482">
        <v>0</v>
      </c>
      <c r="O159" s="482">
        <v>0</v>
      </c>
      <c r="P159" s="482">
        <v>0</v>
      </c>
      <c r="Q159" s="482">
        <v>0</v>
      </c>
      <c r="R159" s="482">
        <v>0</v>
      </c>
      <c r="S159" s="482">
        <v>0</v>
      </c>
      <c r="T159" s="482">
        <v>0</v>
      </c>
      <c r="U159" s="482">
        <v>0</v>
      </c>
      <c r="V159" s="482">
        <v>0</v>
      </c>
      <c r="W159" s="482">
        <v>0</v>
      </c>
      <c r="X159" s="482">
        <v>0</v>
      </c>
      <c r="Y159" s="490">
        <v>14.2</v>
      </c>
      <c r="Z159" s="490" t="s">
        <v>418</v>
      </c>
      <c r="AA159" s="482">
        <v>0</v>
      </c>
      <c r="AB159" s="490">
        <v>0</v>
      </c>
      <c r="AC159" s="482">
        <v>0</v>
      </c>
      <c r="AD159" s="490">
        <v>0</v>
      </c>
      <c r="AE159" s="482">
        <v>0</v>
      </c>
      <c r="AF159" s="491">
        <v>0</v>
      </c>
    </row>
    <row r="160" spans="1:32" ht="15" customHeight="1" x14ac:dyDescent="0.2">
      <c r="A160" s="463" t="s">
        <v>81</v>
      </c>
      <c r="B160" s="482">
        <v>1</v>
      </c>
      <c r="C160" s="482">
        <v>0</v>
      </c>
      <c r="D160" s="482">
        <v>1</v>
      </c>
      <c r="E160" s="482">
        <v>0</v>
      </c>
      <c r="F160" s="482">
        <v>0</v>
      </c>
      <c r="G160" s="482">
        <v>0</v>
      </c>
      <c r="H160" s="482">
        <v>0</v>
      </c>
      <c r="I160" s="482" t="s">
        <v>20</v>
      </c>
      <c r="J160" s="479" t="s">
        <v>81</v>
      </c>
      <c r="K160" s="489">
        <v>1</v>
      </c>
      <c r="L160" s="482">
        <v>0</v>
      </c>
      <c r="M160" s="482">
        <v>0</v>
      </c>
      <c r="N160" s="482">
        <v>0</v>
      </c>
      <c r="O160" s="482">
        <v>0</v>
      </c>
      <c r="P160" s="482">
        <v>0</v>
      </c>
      <c r="Q160" s="482">
        <v>0</v>
      </c>
      <c r="R160" s="482">
        <v>0</v>
      </c>
      <c r="S160" s="482">
        <v>0</v>
      </c>
      <c r="T160" s="482">
        <v>0</v>
      </c>
      <c r="U160" s="482">
        <v>0</v>
      </c>
      <c r="V160" s="482">
        <v>0</v>
      </c>
      <c r="W160" s="482">
        <v>0</v>
      </c>
      <c r="X160" s="482">
        <v>0</v>
      </c>
      <c r="Y160" s="490">
        <v>9.5</v>
      </c>
      <c r="Z160" s="490" t="s">
        <v>418</v>
      </c>
      <c r="AA160" s="482">
        <v>0</v>
      </c>
      <c r="AB160" s="490">
        <v>0</v>
      </c>
      <c r="AC160" s="482">
        <v>0</v>
      </c>
      <c r="AD160" s="490">
        <v>0</v>
      </c>
      <c r="AE160" s="482">
        <v>0</v>
      </c>
      <c r="AF160" s="491">
        <v>0</v>
      </c>
    </row>
    <row r="161" spans="1:32" ht="15" customHeight="1" x14ac:dyDescent="0.2">
      <c r="A161" s="463" t="s">
        <v>82</v>
      </c>
      <c r="B161" s="482">
        <v>0</v>
      </c>
      <c r="C161" s="482">
        <v>0</v>
      </c>
      <c r="D161" s="482">
        <v>0</v>
      </c>
      <c r="E161" s="482">
        <v>0</v>
      </c>
      <c r="F161" s="482">
        <v>0</v>
      </c>
      <c r="G161" s="482">
        <v>0</v>
      </c>
      <c r="H161" s="482">
        <v>0</v>
      </c>
      <c r="I161" s="482" t="s">
        <v>20</v>
      </c>
      <c r="J161" s="479" t="s">
        <v>82</v>
      </c>
      <c r="K161" s="489">
        <v>0</v>
      </c>
      <c r="L161" s="482">
        <v>0</v>
      </c>
      <c r="M161" s="482">
        <v>0</v>
      </c>
      <c r="N161" s="482">
        <v>0</v>
      </c>
      <c r="O161" s="482">
        <v>0</v>
      </c>
      <c r="P161" s="482">
        <v>0</v>
      </c>
      <c r="Q161" s="482">
        <v>0</v>
      </c>
      <c r="R161" s="482">
        <v>0</v>
      </c>
      <c r="S161" s="482">
        <v>0</v>
      </c>
      <c r="T161" s="482">
        <v>0</v>
      </c>
      <c r="U161" s="482">
        <v>0</v>
      </c>
      <c r="V161" s="482">
        <v>0</v>
      </c>
      <c r="W161" s="482">
        <v>0</v>
      </c>
      <c r="X161" s="482">
        <v>0</v>
      </c>
      <c r="Y161" s="490" t="s">
        <v>418</v>
      </c>
      <c r="Z161" s="490" t="s">
        <v>418</v>
      </c>
      <c r="AA161" s="482">
        <v>0</v>
      </c>
      <c r="AB161" s="490">
        <v>0</v>
      </c>
      <c r="AC161" s="482">
        <v>0</v>
      </c>
      <c r="AD161" s="490">
        <v>0</v>
      </c>
      <c r="AE161" s="482">
        <v>0</v>
      </c>
      <c r="AF161" s="491">
        <v>0</v>
      </c>
    </row>
    <row r="162" spans="1:32" ht="15" customHeight="1" x14ac:dyDescent="0.2">
      <c r="A162" s="463" t="s">
        <v>47</v>
      </c>
      <c r="B162" s="482">
        <v>3</v>
      </c>
      <c r="C162" s="482">
        <v>0</v>
      </c>
      <c r="D162" s="482">
        <v>3</v>
      </c>
      <c r="E162" s="482">
        <v>0</v>
      </c>
      <c r="F162" s="482">
        <v>0</v>
      </c>
      <c r="G162" s="482">
        <v>0</v>
      </c>
      <c r="H162" s="482">
        <v>0</v>
      </c>
      <c r="I162" s="482" t="s">
        <v>20</v>
      </c>
      <c r="J162" s="479" t="s">
        <v>47</v>
      </c>
      <c r="K162" s="489">
        <v>2</v>
      </c>
      <c r="L162" s="482">
        <v>1</v>
      </c>
      <c r="M162" s="482">
        <v>0</v>
      </c>
      <c r="N162" s="482">
        <v>0</v>
      </c>
      <c r="O162" s="482">
        <v>0</v>
      </c>
      <c r="P162" s="482">
        <v>0</v>
      </c>
      <c r="Q162" s="482">
        <v>0</v>
      </c>
      <c r="R162" s="482">
        <v>0</v>
      </c>
      <c r="S162" s="482">
        <v>0</v>
      </c>
      <c r="T162" s="482">
        <v>0</v>
      </c>
      <c r="U162" s="482">
        <v>0</v>
      </c>
      <c r="V162" s="482">
        <v>0</v>
      </c>
      <c r="W162" s="482">
        <v>0</v>
      </c>
      <c r="X162" s="482">
        <v>0</v>
      </c>
      <c r="Y162" s="490">
        <v>9.9</v>
      </c>
      <c r="Z162" s="490" t="s">
        <v>418</v>
      </c>
      <c r="AA162" s="482">
        <v>0</v>
      </c>
      <c r="AB162" s="490">
        <v>0</v>
      </c>
      <c r="AC162" s="482">
        <v>0</v>
      </c>
      <c r="AD162" s="490">
        <v>0</v>
      </c>
      <c r="AE162" s="482">
        <v>0</v>
      </c>
      <c r="AF162" s="491">
        <v>0</v>
      </c>
    </row>
    <row r="163" spans="1:32" ht="15" customHeight="1" x14ac:dyDescent="0.2">
      <c r="A163" s="463" t="s">
        <v>83</v>
      </c>
      <c r="B163" s="482">
        <v>2</v>
      </c>
      <c r="C163" s="482">
        <v>0</v>
      </c>
      <c r="D163" s="482">
        <v>2</v>
      </c>
      <c r="E163" s="482">
        <v>0</v>
      </c>
      <c r="F163" s="482">
        <v>0</v>
      </c>
      <c r="G163" s="482">
        <v>0</v>
      </c>
      <c r="H163" s="482">
        <v>0</v>
      </c>
      <c r="I163" s="482" t="s">
        <v>20</v>
      </c>
      <c r="J163" s="479" t="s">
        <v>83</v>
      </c>
      <c r="K163" s="489">
        <v>1</v>
      </c>
      <c r="L163" s="482">
        <v>0</v>
      </c>
      <c r="M163" s="482">
        <v>1</v>
      </c>
      <c r="N163" s="482">
        <v>0</v>
      </c>
      <c r="O163" s="482">
        <v>0</v>
      </c>
      <c r="P163" s="482">
        <v>0</v>
      </c>
      <c r="Q163" s="482">
        <v>0</v>
      </c>
      <c r="R163" s="482">
        <v>0</v>
      </c>
      <c r="S163" s="482">
        <v>0</v>
      </c>
      <c r="T163" s="482">
        <v>0</v>
      </c>
      <c r="U163" s="482">
        <v>0</v>
      </c>
      <c r="V163" s="482">
        <v>0</v>
      </c>
      <c r="W163" s="482">
        <v>0</v>
      </c>
      <c r="X163" s="482">
        <v>0</v>
      </c>
      <c r="Y163" s="490">
        <v>13</v>
      </c>
      <c r="Z163" s="490" t="s">
        <v>418</v>
      </c>
      <c r="AA163" s="482">
        <v>0</v>
      </c>
      <c r="AB163" s="490">
        <v>0</v>
      </c>
      <c r="AC163" s="482">
        <v>0</v>
      </c>
      <c r="AD163" s="490">
        <v>0</v>
      </c>
      <c r="AE163" s="482">
        <v>0</v>
      </c>
      <c r="AF163" s="491">
        <v>0</v>
      </c>
    </row>
    <row r="164" spans="1:32" ht="15" customHeight="1" x14ac:dyDescent="0.2">
      <c r="A164" s="463" t="s">
        <v>84</v>
      </c>
      <c r="B164" s="482">
        <v>1</v>
      </c>
      <c r="C164" s="482">
        <v>0</v>
      </c>
      <c r="D164" s="482">
        <v>1</v>
      </c>
      <c r="E164" s="482">
        <v>0</v>
      </c>
      <c r="F164" s="482">
        <v>0</v>
      </c>
      <c r="G164" s="482">
        <v>0</v>
      </c>
      <c r="H164" s="482">
        <v>0</v>
      </c>
      <c r="I164" s="482" t="s">
        <v>20</v>
      </c>
      <c r="J164" s="479" t="s">
        <v>84</v>
      </c>
      <c r="K164" s="489">
        <v>0</v>
      </c>
      <c r="L164" s="482">
        <v>1</v>
      </c>
      <c r="M164" s="482">
        <v>0</v>
      </c>
      <c r="N164" s="482">
        <v>0</v>
      </c>
      <c r="O164" s="482">
        <v>0</v>
      </c>
      <c r="P164" s="482">
        <v>0</v>
      </c>
      <c r="Q164" s="482">
        <v>0</v>
      </c>
      <c r="R164" s="482">
        <v>0</v>
      </c>
      <c r="S164" s="482">
        <v>0</v>
      </c>
      <c r="T164" s="482">
        <v>0</v>
      </c>
      <c r="U164" s="482">
        <v>0</v>
      </c>
      <c r="V164" s="482">
        <v>0</v>
      </c>
      <c r="W164" s="482">
        <v>0</v>
      </c>
      <c r="X164" s="482">
        <v>0</v>
      </c>
      <c r="Y164" s="490">
        <v>13.1</v>
      </c>
      <c r="Z164" s="490" t="s">
        <v>418</v>
      </c>
      <c r="AA164" s="482">
        <v>0</v>
      </c>
      <c r="AB164" s="490">
        <v>0</v>
      </c>
      <c r="AC164" s="482">
        <v>0</v>
      </c>
      <c r="AD164" s="490">
        <v>0</v>
      </c>
      <c r="AE164" s="482">
        <v>0</v>
      </c>
      <c r="AF164" s="491">
        <v>0</v>
      </c>
    </row>
    <row r="165" spans="1:32" ht="15" customHeight="1" x14ac:dyDescent="0.2">
      <c r="A165" s="463" t="s">
        <v>85</v>
      </c>
      <c r="B165" s="482">
        <v>1</v>
      </c>
      <c r="C165" s="482">
        <v>0</v>
      </c>
      <c r="D165" s="482">
        <v>1</v>
      </c>
      <c r="E165" s="482">
        <v>0</v>
      </c>
      <c r="F165" s="482">
        <v>0</v>
      </c>
      <c r="G165" s="482">
        <v>0</v>
      </c>
      <c r="H165" s="482">
        <v>0</v>
      </c>
      <c r="I165" s="482" t="s">
        <v>20</v>
      </c>
      <c r="J165" s="479" t="s">
        <v>85</v>
      </c>
      <c r="K165" s="489">
        <v>0</v>
      </c>
      <c r="L165" s="482">
        <v>1</v>
      </c>
      <c r="M165" s="482">
        <v>0</v>
      </c>
      <c r="N165" s="482">
        <v>0</v>
      </c>
      <c r="O165" s="482">
        <v>0</v>
      </c>
      <c r="P165" s="482">
        <v>0</v>
      </c>
      <c r="Q165" s="482">
        <v>0</v>
      </c>
      <c r="R165" s="482">
        <v>0</v>
      </c>
      <c r="S165" s="482">
        <v>0</v>
      </c>
      <c r="T165" s="482">
        <v>0</v>
      </c>
      <c r="U165" s="482">
        <v>0</v>
      </c>
      <c r="V165" s="482">
        <v>0</v>
      </c>
      <c r="W165" s="482">
        <v>0</v>
      </c>
      <c r="X165" s="482">
        <v>0</v>
      </c>
      <c r="Y165" s="490">
        <v>10.8</v>
      </c>
      <c r="Z165" s="490" t="s">
        <v>418</v>
      </c>
      <c r="AA165" s="482">
        <v>0</v>
      </c>
      <c r="AB165" s="490">
        <v>0</v>
      </c>
      <c r="AC165" s="482">
        <v>0</v>
      </c>
      <c r="AD165" s="490">
        <v>0</v>
      </c>
      <c r="AE165" s="482">
        <v>0</v>
      </c>
      <c r="AF165" s="491">
        <v>0</v>
      </c>
    </row>
    <row r="166" spans="1:32" ht="15" customHeight="1" x14ac:dyDescent="0.2">
      <c r="A166" s="463" t="s">
        <v>49</v>
      </c>
      <c r="B166" s="482">
        <v>0</v>
      </c>
      <c r="C166" s="482">
        <v>0</v>
      </c>
      <c r="D166" s="482">
        <v>0</v>
      </c>
      <c r="E166" s="482">
        <v>0</v>
      </c>
      <c r="F166" s="482">
        <v>0</v>
      </c>
      <c r="G166" s="482">
        <v>0</v>
      </c>
      <c r="H166" s="482">
        <v>0</v>
      </c>
      <c r="I166" s="482" t="s">
        <v>20</v>
      </c>
      <c r="J166" s="479" t="s">
        <v>49</v>
      </c>
      <c r="K166" s="489">
        <v>0</v>
      </c>
      <c r="L166" s="482">
        <v>0</v>
      </c>
      <c r="M166" s="482">
        <v>0</v>
      </c>
      <c r="N166" s="482">
        <v>0</v>
      </c>
      <c r="O166" s="482">
        <v>0</v>
      </c>
      <c r="P166" s="482">
        <v>0</v>
      </c>
      <c r="Q166" s="482">
        <v>0</v>
      </c>
      <c r="R166" s="482">
        <v>0</v>
      </c>
      <c r="S166" s="482">
        <v>0</v>
      </c>
      <c r="T166" s="482">
        <v>0</v>
      </c>
      <c r="U166" s="482">
        <v>0</v>
      </c>
      <c r="V166" s="482">
        <v>0</v>
      </c>
      <c r="W166" s="482">
        <v>0</v>
      </c>
      <c r="X166" s="482">
        <v>0</v>
      </c>
      <c r="Y166" s="490" t="s">
        <v>418</v>
      </c>
      <c r="Z166" s="490" t="s">
        <v>418</v>
      </c>
      <c r="AA166" s="482">
        <v>0</v>
      </c>
      <c r="AB166" s="490">
        <v>0</v>
      </c>
      <c r="AC166" s="482">
        <v>0</v>
      </c>
      <c r="AD166" s="490">
        <v>0</v>
      </c>
      <c r="AE166" s="482">
        <v>0</v>
      </c>
      <c r="AF166" s="491">
        <v>0</v>
      </c>
    </row>
    <row r="167" spans="1:32" ht="15" customHeight="1" x14ac:dyDescent="0.2">
      <c r="A167" s="463" t="s">
        <v>86</v>
      </c>
      <c r="B167" s="482">
        <v>3</v>
      </c>
      <c r="C167" s="482">
        <v>0</v>
      </c>
      <c r="D167" s="482">
        <v>3</v>
      </c>
      <c r="E167" s="482">
        <v>0</v>
      </c>
      <c r="F167" s="482">
        <v>0</v>
      </c>
      <c r="G167" s="482">
        <v>0</v>
      </c>
      <c r="H167" s="482">
        <v>0</v>
      </c>
      <c r="I167" s="482" t="s">
        <v>20</v>
      </c>
      <c r="J167" s="479" t="s">
        <v>86</v>
      </c>
      <c r="K167" s="489">
        <v>0</v>
      </c>
      <c r="L167" s="482">
        <v>0</v>
      </c>
      <c r="M167" s="482">
        <v>2</v>
      </c>
      <c r="N167" s="482">
        <v>1</v>
      </c>
      <c r="O167" s="482">
        <v>0</v>
      </c>
      <c r="P167" s="482">
        <v>0</v>
      </c>
      <c r="Q167" s="482">
        <v>0</v>
      </c>
      <c r="R167" s="482">
        <v>0</v>
      </c>
      <c r="S167" s="482">
        <v>0</v>
      </c>
      <c r="T167" s="482">
        <v>0</v>
      </c>
      <c r="U167" s="482">
        <v>0</v>
      </c>
      <c r="V167" s="482">
        <v>0</v>
      </c>
      <c r="W167" s="482">
        <v>0</v>
      </c>
      <c r="X167" s="482">
        <v>0</v>
      </c>
      <c r="Y167" s="490">
        <v>19.7</v>
      </c>
      <c r="Z167" s="490" t="s">
        <v>418</v>
      </c>
      <c r="AA167" s="482">
        <v>0</v>
      </c>
      <c r="AB167" s="490">
        <v>0</v>
      </c>
      <c r="AC167" s="482">
        <v>0</v>
      </c>
      <c r="AD167" s="490">
        <v>0</v>
      </c>
      <c r="AE167" s="482">
        <v>0</v>
      </c>
      <c r="AF167" s="491">
        <v>0</v>
      </c>
    </row>
    <row r="168" spans="1:32" ht="15" customHeight="1" x14ac:dyDescent="0.2">
      <c r="A168" s="463" t="s">
        <v>87</v>
      </c>
      <c r="B168" s="482">
        <v>3</v>
      </c>
      <c r="C168" s="482">
        <v>0</v>
      </c>
      <c r="D168" s="482">
        <v>3</v>
      </c>
      <c r="E168" s="482">
        <v>0</v>
      </c>
      <c r="F168" s="482">
        <v>0</v>
      </c>
      <c r="G168" s="482">
        <v>0</v>
      </c>
      <c r="H168" s="482">
        <v>0</v>
      </c>
      <c r="I168" s="482" t="s">
        <v>20</v>
      </c>
      <c r="J168" s="479" t="s">
        <v>87</v>
      </c>
      <c r="K168" s="489">
        <v>1</v>
      </c>
      <c r="L168" s="482">
        <v>1</v>
      </c>
      <c r="M168" s="482">
        <v>1</v>
      </c>
      <c r="N168" s="482">
        <v>0</v>
      </c>
      <c r="O168" s="482">
        <v>0</v>
      </c>
      <c r="P168" s="482">
        <v>0</v>
      </c>
      <c r="Q168" s="482">
        <v>0</v>
      </c>
      <c r="R168" s="482">
        <v>0</v>
      </c>
      <c r="S168" s="482">
        <v>0</v>
      </c>
      <c r="T168" s="482">
        <v>0</v>
      </c>
      <c r="U168" s="482">
        <v>0</v>
      </c>
      <c r="V168" s="482">
        <v>0</v>
      </c>
      <c r="W168" s="482">
        <v>0</v>
      </c>
      <c r="X168" s="482">
        <v>0</v>
      </c>
      <c r="Y168" s="490">
        <v>13.2</v>
      </c>
      <c r="Z168" s="490" t="s">
        <v>418</v>
      </c>
      <c r="AA168" s="482">
        <v>0</v>
      </c>
      <c r="AB168" s="490">
        <v>0</v>
      </c>
      <c r="AC168" s="482">
        <v>0</v>
      </c>
      <c r="AD168" s="490">
        <v>0</v>
      </c>
      <c r="AE168" s="482">
        <v>0</v>
      </c>
      <c r="AF168" s="491">
        <v>0</v>
      </c>
    </row>
    <row r="169" spans="1:32" ht="15" customHeight="1" x14ac:dyDescent="0.2">
      <c r="A169" s="463" t="s">
        <v>88</v>
      </c>
      <c r="B169" s="482">
        <v>2</v>
      </c>
      <c r="C169" s="482">
        <v>0</v>
      </c>
      <c r="D169" s="482">
        <v>2</v>
      </c>
      <c r="E169" s="482">
        <v>0</v>
      </c>
      <c r="F169" s="482">
        <v>0</v>
      </c>
      <c r="G169" s="482">
        <v>0</v>
      </c>
      <c r="H169" s="482">
        <v>0</v>
      </c>
      <c r="I169" s="482" t="s">
        <v>20</v>
      </c>
      <c r="J169" s="479" t="s">
        <v>88</v>
      </c>
      <c r="K169" s="489">
        <v>1</v>
      </c>
      <c r="L169" s="482">
        <v>0</v>
      </c>
      <c r="M169" s="482">
        <v>1</v>
      </c>
      <c r="N169" s="482">
        <v>0</v>
      </c>
      <c r="O169" s="482">
        <v>0</v>
      </c>
      <c r="P169" s="482">
        <v>0</v>
      </c>
      <c r="Q169" s="482">
        <v>0</v>
      </c>
      <c r="R169" s="482">
        <v>0</v>
      </c>
      <c r="S169" s="482">
        <v>0</v>
      </c>
      <c r="T169" s="482">
        <v>0</v>
      </c>
      <c r="U169" s="482">
        <v>0</v>
      </c>
      <c r="V169" s="482">
        <v>0</v>
      </c>
      <c r="W169" s="482">
        <v>0</v>
      </c>
      <c r="X169" s="482">
        <v>0</v>
      </c>
      <c r="Y169" s="490">
        <v>13.5</v>
      </c>
      <c r="Z169" s="490" t="s">
        <v>418</v>
      </c>
      <c r="AA169" s="482">
        <v>0</v>
      </c>
      <c r="AB169" s="490">
        <v>0</v>
      </c>
      <c r="AC169" s="482">
        <v>0</v>
      </c>
      <c r="AD169" s="490">
        <v>0</v>
      </c>
      <c r="AE169" s="482">
        <v>0</v>
      </c>
      <c r="AF169" s="491">
        <v>0</v>
      </c>
    </row>
    <row r="170" spans="1:32" ht="15" customHeight="1" x14ac:dyDescent="0.2">
      <c r="A170" s="463" t="s">
        <v>50</v>
      </c>
      <c r="B170" s="482">
        <v>1</v>
      </c>
      <c r="C170" s="482">
        <v>0</v>
      </c>
      <c r="D170" s="482">
        <v>1</v>
      </c>
      <c r="E170" s="482">
        <v>0</v>
      </c>
      <c r="F170" s="482">
        <v>0</v>
      </c>
      <c r="G170" s="482">
        <v>0</v>
      </c>
      <c r="H170" s="482">
        <v>0</v>
      </c>
      <c r="I170" s="482" t="s">
        <v>20</v>
      </c>
      <c r="J170" s="479" t="s">
        <v>50</v>
      </c>
      <c r="K170" s="489">
        <v>0</v>
      </c>
      <c r="L170" s="482">
        <v>1</v>
      </c>
      <c r="M170" s="482">
        <v>0</v>
      </c>
      <c r="N170" s="482">
        <v>0</v>
      </c>
      <c r="O170" s="482">
        <v>0</v>
      </c>
      <c r="P170" s="482">
        <v>0</v>
      </c>
      <c r="Q170" s="482">
        <v>0</v>
      </c>
      <c r="R170" s="482">
        <v>0</v>
      </c>
      <c r="S170" s="482">
        <v>0</v>
      </c>
      <c r="T170" s="482">
        <v>0</v>
      </c>
      <c r="U170" s="482">
        <v>0</v>
      </c>
      <c r="V170" s="482">
        <v>0</v>
      </c>
      <c r="W170" s="482">
        <v>0</v>
      </c>
      <c r="X170" s="482">
        <v>0</v>
      </c>
      <c r="Y170" s="490">
        <v>11.5</v>
      </c>
      <c r="Z170" s="490" t="s">
        <v>418</v>
      </c>
      <c r="AA170" s="482">
        <v>0</v>
      </c>
      <c r="AB170" s="490">
        <v>0</v>
      </c>
      <c r="AC170" s="482">
        <v>0</v>
      </c>
      <c r="AD170" s="490">
        <v>0</v>
      </c>
      <c r="AE170" s="482">
        <v>0</v>
      </c>
      <c r="AF170" s="491">
        <v>0</v>
      </c>
    </row>
    <row r="171" spans="1:32" ht="15" customHeight="1" x14ac:dyDescent="0.2">
      <c r="A171" s="463" t="s">
        <v>89</v>
      </c>
      <c r="B171" s="482">
        <v>0</v>
      </c>
      <c r="C171" s="482">
        <v>0</v>
      </c>
      <c r="D171" s="482">
        <v>0</v>
      </c>
      <c r="E171" s="482">
        <v>0</v>
      </c>
      <c r="F171" s="482">
        <v>0</v>
      </c>
      <c r="G171" s="482">
        <v>0</v>
      </c>
      <c r="H171" s="482">
        <v>0</v>
      </c>
      <c r="I171" s="482" t="s">
        <v>20</v>
      </c>
      <c r="J171" s="479" t="s">
        <v>89</v>
      </c>
      <c r="K171" s="489">
        <v>0</v>
      </c>
      <c r="L171" s="482">
        <v>0</v>
      </c>
      <c r="M171" s="482">
        <v>0</v>
      </c>
      <c r="N171" s="482">
        <v>0</v>
      </c>
      <c r="O171" s="482">
        <v>0</v>
      </c>
      <c r="P171" s="482">
        <v>0</v>
      </c>
      <c r="Q171" s="482">
        <v>0</v>
      </c>
      <c r="R171" s="482">
        <v>0</v>
      </c>
      <c r="S171" s="482">
        <v>0</v>
      </c>
      <c r="T171" s="482">
        <v>0</v>
      </c>
      <c r="U171" s="482">
        <v>0</v>
      </c>
      <c r="V171" s="482">
        <v>0</v>
      </c>
      <c r="W171" s="482">
        <v>0</v>
      </c>
      <c r="X171" s="482">
        <v>0</v>
      </c>
      <c r="Y171" s="490" t="s">
        <v>418</v>
      </c>
      <c r="Z171" s="490" t="s">
        <v>418</v>
      </c>
      <c r="AA171" s="482">
        <v>0</v>
      </c>
      <c r="AB171" s="490">
        <v>0</v>
      </c>
      <c r="AC171" s="482">
        <v>0</v>
      </c>
      <c r="AD171" s="490">
        <v>0</v>
      </c>
      <c r="AE171" s="482">
        <v>0</v>
      </c>
      <c r="AF171" s="491">
        <v>0</v>
      </c>
    </row>
    <row r="172" spans="1:32" ht="15" customHeight="1" x14ac:dyDescent="0.2">
      <c r="A172" s="463" t="s">
        <v>90</v>
      </c>
      <c r="B172" s="482">
        <v>0</v>
      </c>
      <c r="C172" s="482">
        <v>0</v>
      </c>
      <c r="D172" s="482">
        <v>0</v>
      </c>
      <c r="E172" s="482">
        <v>0</v>
      </c>
      <c r="F172" s="482">
        <v>0</v>
      </c>
      <c r="G172" s="482">
        <v>0</v>
      </c>
      <c r="H172" s="482">
        <v>0</v>
      </c>
      <c r="I172" s="482" t="s">
        <v>20</v>
      </c>
      <c r="J172" s="479" t="s">
        <v>90</v>
      </c>
      <c r="K172" s="489">
        <v>0</v>
      </c>
      <c r="L172" s="482">
        <v>0</v>
      </c>
      <c r="M172" s="482">
        <v>0</v>
      </c>
      <c r="N172" s="482">
        <v>0</v>
      </c>
      <c r="O172" s="482">
        <v>0</v>
      </c>
      <c r="P172" s="482">
        <v>0</v>
      </c>
      <c r="Q172" s="482">
        <v>0</v>
      </c>
      <c r="R172" s="482">
        <v>0</v>
      </c>
      <c r="S172" s="482">
        <v>0</v>
      </c>
      <c r="T172" s="482">
        <v>0</v>
      </c>
      <c r="U172" s="482">
        <v>0</v>
      </c>
      <c r="V172" s="482">
        <v>0</v>
      </c>
      <c r="W172" s="482">
        <v>0</v>
      </c>
      <c r="X172" s="482">
        <v>0</v>
      </c>
      <c r="Y172" s="490" t="s">
        <v>418</v>
      </c>
      <c r="Z172" s="490" t="s">
        <v>418</v>
      </c>
      <c r="AA172" s="482">
        <v>0</v>
      </c>
      <c r="AB172" s="490">
        <v>0</v>
      </c>
      <c r="AC172" s="482">
        <v>0</v>
      </c>
      <c r="AD172" s="490">
        <v>0</v>
      </c>
      <c r="AE172" s="482">
        <v>0</v>
      </c>
      <c r="AF172" s="491">
        <v>0</v>
      </c>
    </row>
    <row r="173" spans="1:32" ht="15" customHeight="1" x14ac:dyDescent="0.2">
      <c r="A173" s="463" t="s">
        <v>91</v>
      </c>
      <c r="B173" s="482">
        <v>1</v>
      </c>
      <c r="C173" s="482">
        <v>0</v>
      </c>
      <c r="D173" s="482">
        <v>1</v>
      </c>
      <c r="E173" s="482">
        <v>0</v>
      </c>
      <c r="F173" s="482">
        <v>0</v>
      </c>
      <c r="G173" s="482">
        <v>0</v>
      </c>
      <c r="H173" s="482">
        <v>0</v>
      </c>
      <c r="I173" s="482" t="s">
        <v>20</v>
      </c>
      <c r="J173" s="479" t="s">
        <v>91</v>
      </c>
      <c r="K173" s="489">
        <v>0</v>
      </c>
      <c r="L173" s="482">
        <v>1</v>
      </c>
      <c r="M173" s="482">
        <v>0</v>
      </c>
      <c r="N173" s="482">
        <v>0</v>
      </c>
      <c r="O173" s="482">
        <v>0</v>
      </c>
      <c r="P173" s="482">
        <v>0</v>
      </c>
      <c r="Q173" s="482">
        <v>0</v>
      </c>
      <c r="R173" s="482">
        <v>0</v>
      </c>
      <c r="S173" s="482">
        <v>0</v>
      </c>
      <c r="T173" s="482">
        <v>0</v>
      </c>
      <c r="U173" s="482">
        <v>0</v>
      </c>
      <c r="V173" s="482">
        <v>0</v>
      </c>
      <c r="W173" s="482">
        <v>0</v>
      </c>
      <c r="X173" s="482">
        <v>0</v>
      </c>
      <c r="Y173" s="490">
        <v>13.4</v>
      </c>
      <c r="Z173" s="490" t="s">
        <v>418</v>
      </c>
      <c r="AA173" s="482">
        <v>0</v>
      </c>
      <c r="AB173" s="490">
        <v>0</v>
      </c>
      <c r="AC173" s="482">
        <v>0</v>
      </c>
      <c r="AD173" s="490">
        <v>0</v>
      </c>
      <c r="AE173" s="482">
        <v>0</v>
      </c>
      <c r="AF173" s="491">
        <v>0</v>
      </c>
    </row>
    <row r="174" spans="1:32" ht="15" customHeight="1" x14ac:dyDescent="0.2">
      <c r="A174" s="463" t="s">
        <v>52</v>
      </c>
      <c r="B174" s="482">
        <v>2</v>
      </c>
      <c r="C174" s="482">
        <v>0</v>
      </c>
      <c r="D174" s="482">
        <v>2</v>
      </c>
      <c r="E174" s="482">
        <v>0</v>
      </c>
      <c r="F174" s="482">
        <v>0</v>
      </c>
      <c r="G174" s="482">
        <v>0</v>
      </c>
      <c r="H174" s="482">
        <v>0</v>
      </c>
      <c r="I174" s="482" t="s">
        <v>20</v>
      </c>
      <c r="J174" s="479" t="s">
        <v>52</v>
      </c>
      <c r="K174" s="489">
        <v>0</v>
      </c>
      <c r="L174" s="482">
        <v>1</v>
      </c>
      <c r="M174" s="482">
        <v>1</v>
      </c>
      <c r="N174" s="482">
        <v>0</v>
      </c>
      <c r="O174" s="482">
        <v>0</v>
      </c>
      <c r="P174" s="482">
        <v>0</v>
      </c>
      <c r="Q174" s="482">
        <v>0</v>
      </c>
      <c r="R174" s="482">
        <v>0</v>
      </c>
      <c r="S174" s="482">
        <v>0</v>
      </c>
      <c r="T174" s="482">
        <v>0</v>
      </c>
      <c r="U174" s="482">
        <v>0</v>
      </c>
      <c r="V174" s="482">
        <v>0</v>
      </c>
      <c r="W174" s="482">
        <v>0</v>
      </c>
      <c r="X174" s="482">
        <v>0</v>
      </c>
      <c r="Y174" s="490">
        <v>15</v>
      </c>
      <c r="Z174" s="490" t="s">
        <v>418</v>
      </c>
      <c r="AA174" s="482">
        <v>0</v>
      </c>
      <c r="AB174" s="490">
        <v>0</v>
      </c>
      <c r="AC174" s="482">
        <v>0</v>
      </c>
      <c r="AD174" s="490">
        <v>0</v>
      </c>
      <c r="AE174" s="482">
        <v>0</v>
      </c>
      <c r="AF174" s="491">
        <v>0</v>
      </c>
    </row>
    <row r="175" spans="1:32" ht="15" customHeight="1" x14ac:dyDescent="0.2">
      <c r="A175" s="463" t="s">
        <v>92</v>
      </c>
      <c r="B175" s="482">
        <v>2</v>
      </c>
      <c r="C175" s="482">
        <v>0</v>
      </c>
      <c r="D175" s="482">
        <v>1</v>
      </c>
      <c r="E175" s="482">
        <v>0</v>
      </c>
      <c r="F175" s="482">
        <v>1</v>
      </c>
      <c r="G175" s="482">
        <v>0</v>
      </c>
      <c r="H175" s="482">
        <v>0</v>
      </c>
      <c r="I175" s="482" t="s">
        <v>20</v>
      </c>
      <c r="J175" s="479" t="s">
        <v>92</v>
      </c>
      <c r="K175" s="489">
        <v>0</v>
      </c>
      <c r="L175" s="482">
        <v>1</v>
      </c>
      <c r="M175" s="482">
        <v>1</v>
      </c>
      <c r="N175" s="482">
        <v>0</v>
      </c>
      <c r="O175" s="482">
        <v>0</v>
      </c>
      <c r="P175" s="482">
        <v>0</v>
      </c>
      <c r="Q175" s="482">
        <v>0</v>
      </c>
      <c r="R175" s="482">
        <v>0</v>
      </c>
      <c r="S175" s="482">
        <v>0</v>
      </c>
      <c r="T175" s="482">
        <v>0</v>
      </c>
      <c r="U175" s="482">
        <v>0</v>
      </c>
      <c r="V175" s="482">
        <v>0</v>
      </c>
      <c r="W175" s="482">
        <v>0</v>
      </c>
      <c r="X175" s="482">
        <v>0</v>
      </c>
      <c r="Y175" s="490">
        <v>15</v>
      </c>
      <c r="Z175" s="490" t="s">
        <v>418</v>
      </c>
      <c r="AA175" s="482">
        <v>0</v>
      </c>
      <c r="AB175" s="490">
        <v>0</v>
      </c>
      <c r="AC175" s="482">
        <v>0</v>
      </c>
      <c r="AD175" s="490">
        <v>0</v>
      </c>
      <c r="AE175" s="482">
        <v>0</v>
      </c>
      <c r="AF175" s="491">
        <v>0</v>
      </c>
    </row>
    <row r="176" spans="1:32" ht="15" customHeight="1" x14ac:dyDescent="0.2">
      <c r="A176" s="463" t="s">
        <v>93</v>
      </c>
      <c r="B176" s="482">
        <v>0</v>
      </c>
      <c r="C176" s="482">
        <v>0</v>
      </c>
      <c r="D176" s="482">
        <v>0</v>
      </c>
      <c r="E176" s="482">
        <v>0</v>
      </c>
      <c r="F176" s="482">
        <v>0</v>
      </c>
      <c r="G176" s="482">
        <v>0</v>
      </c>
      <c r="H176" s="482">
        <v>0</v>
      </c>
      <c r="I176" s="482" t="s">
        <v>20</v>
      </c>
      <c r="J176" s="479" t="s">
        <v>93</v>
      </c>
      <c r="K176" s="489">
        <v>0</v>
      </c>
      <c r="L176" s="482">
        <v>0</v>
      </c>
      <c r="M176" s="482">
        <v>0</v>
      </c>
      <c r="N176" s="482">
        <v>0</v>
      </c>
      <c r="O176" s="482">
        <v>0</v>
      </c>
      <c r="P176" s="482">
        <v>0</v>
      </c>
      <c r="Q176" s="482">
        <v>0</v>
      </c>
      <c r="R176" s="482">
        <v>0</v>
      </c>
      <c r="S176" s="482">
        <v>0</v>
      </c>
      <c r="T176" s="482">
        <v>0</v>
      </c>
      <c r="U176" s="482">
        <v>0</v>
      </c>
      <c r="V176" s="482">
        <v>0</v>
      </c>
      <c r="W176" s="482">
        <v>0</v>
      </c>
      <c r="X176" s="482">
        <v>0</v>
      </c>
      <c r="Y176" s="490" t="s">
        <v>418</v>
      </c>
      <c r="Z176" s="490" t="s">
        <v>418</v>
      </c>
      <c r="AA176" s="482">
        <v>0</v>
      </c>
      <c r="AB176" s="490">
        <v>0</v>
      </c>
      <c r="AC176" s="482">
        <v>0</v>
      </c>
      <c r="AD176" s="490">
        <v>0</v>
      </c>
      <c r="AE176" s="482">
        <v>0</v>
      </c>
      <c r="AF176" s="491">
        <v>0</v>
      </c>
    </row>
    <row r="177" spans="1:32" ht="15" customHeight="1" x14ac:dyDescent="0.2">
      <c r="A177" s="463" t="s">
        <v>94</v>
      </c>
      <c r="B177" s="482">
        <v>2</v>
      </c>
      <c r="C177" s="482">
        <v>0</v>
      </c>
      <c r="D177" s="482">
        <v>2</v>
      </c>
      <c r="E177" s="482">
        <v>0</v>
      </c>
      <c r="F177" s="482">
        <v>0</v>
      </c>
      <c r="G177" s="482">
        <v>0</v>
      </c>
      <c r="H177" s="482">
        <v>0</v>
      </c>
      <c r="I177" s="482" t="s">
        <v>20</v>
      </c>
      <c r="J177" s="479" t="s">
        <v>94</v>
      </c>
      <c r="K177" s="489">
        <v>0</v>
      </c>
      <c r="L177" s="482">
        <v>2</v>
      </c>
      <c r="M177" s="482">
        <v>0</v>
      </c>
      <c r="N177" s="482">
        <v>0</v>
      </c>
      <c r="O177" s="482">
        <v>0</v>
      </c>
      <c r="P177" s="482">
        <v>0</v>
      </c>
      <c r="Q177" s="482">
        <v>0</v>
      </c>
      <c r="R177" s="482">
        <v>0</v>
      </c>
      <c r="S177" s="482">
        <v>0</v>
      </c>
      <c r="T177" s="482">
        <v>0</v>
      </c>
      <c r="U177" s="482">
        <v>0</v>
      </c>
      <c r="V177" s="482">
        <v>0</v>
      </c>
      <c r="W177" s="482">
        <v>0</v>
      </c>
      <c r="X177" s="482">
        <v>0</v>
      </c>
      <c r="Y177" s="490">
        <v>12.4</v>
      </c>
      <c r="Z177" s="490" t="s">
        <v>418</v>
      </c>
      <c r="AA177" s="482">
        <v>0</v>
      </c>
      <c r="AB177" s="490">
        <v>0</v>
      </c>
      <c r="AC177" s="482">
        <v>0</v>
      </c>
      <c r="AD177" s="490">
        <v>0</v>
      </c>
      <c r="AE177" s="482">
        <v>0</v>
      </c>
      <c r="AF177" s="491">
        <v>0</v>
      </c>
    </row>
    <row r="178" spans="1:32" ht="15" customHeight="1" x14ac:dyDescent="0.2">
      <c r="A178" s="463" t="s">
        <v>54</v>
      </c>
      <c r="B178" s="482">
        <v>2</v>
      </c>
      <c r="C178" s="482">
        <v>0</v>
      </c>
      <c r="D178" s="482">
        <v>1</v>
      </c>
      <c r="E178" s="482">
        <v>0</v>
      </c>
      <c r="F178" s="482">
        <v>1</v>
      </c>
      <c r="G178" s="482">
        <v>0</v>
      </c>
      <c r="H178" s="482">
        <v>0</v>
      </c>
      <c r="I178" s="482" t="s">
        <v>20</v>
      </c>
      <c r="J178" s="479" t="s">
        <v>54</v>
      </c>
      <c r="K178" s="489">
        <v>0</v>
      </c>
      <c r="L178" s="482">
        <v>1</v>
      </c>
      <c r="M178" s="482">
        <v>1</v>
      </c>
      <c r="N178" s="482">
        <v>0</v>
      </c>
      <c r="O178" s="482">
        <v>0</v>
      </c>
      <c r="P178" s="482">
        <v>0</v>
      </c>
      <c r="Q178" s="482">
        <v>0</v>
      </c>
      <c r="R178" s="482">
        <v>0</v>
      </c>
      <c r="S178" s="482">
        <v>0</v>
      </c>
      <c r="T178" s="482">
        <v>0</v>
      </c>
      <c r="U178" s="482">
        <v>0</v>
      </c>
      <c r="V178" s="482">
        <v>0</v>
      </c>
      <c r="W178" s="482">
        <v>0</v>
      </c>
      <c r="X178" s="482">
        <v>0</v>
      </c>
      <c r="Y178" s="490">
        <v>16.3</v>
      </c>
      <c r="Z178" s="490" t="s">
        <v>418</v>
      </c>
      <c r="AA178" s="482">
        <v>0</v>
      </c>
      <c r="AB178" s="490">
        <v>0</v>
      </c>
      <c r="AC178" s="482">
        <v>0</v>
      </c>
      <c r="AD178" s="490">
        <v>0</v>
      </c>
      <c r="AE178" s="482">
        <v>0</v>
      </c>
      <c r="AF178" s="491">
        <v>0</v>
      </c>
    </row>
    <row r="179" spans="1:32" ht="15" customHeight="1" x14ac:dyDescent="0.2">
      <c r="A179" s="463" t="s">
        <v>95</v>
      </c>
      <c r="B179" s="482">
        <v>1</v>
      </c>
      <c r="C179" s="482">
        <v>0</v>
      </c>
      <c r="D179" s="482">
        <v>0</v>
      </c>
      <c r="E179" s="482">
        <v>1</v>
      </c>
      <c r="F179" s="482">
        <v>0</v>
      </c>
      <c r="G179" s="482">
        <v>0</v>
      </c>
      <c r="H179" s="482">
        <v>0</v>
      </c>
      <c r="I179" s="482" t="s">
        <v>20</v>
      </c>
      <c r="J179" s="479" t="s">
        <v>95</v>
      </c>
      <c r="K179" s="489">
        <v>0</v>
      </c>
      <c r="L179" s="482">
        <v>0</v>
      </c>
      <c r="M179" s="482">
        <v>0</v>
      </c>
      <c r="N179" s="482">
        <v>0</v>
      </c>
      <c r="O179" s="482">
        <v>1</v>
      </c>
      <c r="P179" s="482">
        <v>0</v>
      </c>
      <c r="Q179" s="482">
        <v>0</v>
      </c>
      <c r="R179" s="482">
        <v>0</v>
      </c>
      <c r="S179" s="482">
        <v>0</v>
      </c>
      <c r="T179" s="482">
        <v>0</v>
      </c>
      <c r="U179" s="482">
        <v>0</v>
      </c>
      <c r="V179" s="482">
        <v>0</v>
      </c>
      <c r="W179" s="482">
        <v>0</v>
      </c>
      <c r="X179" s="482">
        <v>0</v>
      </c>
      <c r="Y179" s="490">
        <v>25.3</v>
      </c>
      <c r="Z179" s="490" t="s">
        <v>418</v>
      </c>
      <c r="AA179" s="482">
        <v>0</v>
      </c>
      <c r="AB179" s="490">
        <v>0</v>
      </c>
      <c r="AC179" s="482">
        <v>0</v>
      </c>
      <c r="AD179" s="490">
        <v>0</v>
      </c>
      <c r="AE179" s="482">
        <v>0</v>
      </c>
      <c r="AF179" s="491">
        <v>0</v>
      </c>
    </row>
    <row r="180" spans="1:32" ht="15" customHeight="1" x14ac:dyDescent="0.2">
      <c r="A180" s="463" t="s">
        <v>96</v>
      </c>
      <c r="B180" s="482">
        <v>0</v>
      </c>
      <c r="C180" s="482">
        <v>0</v>
      </c>
      <c r="D180" s="482">
        <v>0</v>
      </c>
      <c r="E180" s="482">
        <v>0</v>
      </c>
      <c r="F180" s="482">
        <v>0</v>
      </c>
      <c r="G180" s="482">
        <v>0</v>
      </c>
      <c r="H180" s="482">
        <v>0</v>
      </c>
      <c r="I180" s="482" t="s">
        <v>20</v>
      </c>
      <c r="J180" s="479" t="s">
        <v>96</v>
      </c>
      <c r="K180" s="489">
        <v>0</v>
      </c>
      <c r="L180" s="482">
        <v>0</v>
      </c>
      <c r="M180" s="482">
        <v>0</v>
      </c>
      <c r="N180" s="482">
        <v>0</v>
      </c>
      <c r="O180" s="482">
        <v>0</v>
      </c>
      <c r="P180" s="482">
        <v>0</v>
      </c>
      <c r="Q180" s="482">
        <v>0</v>
      </c>
      <c r="R180" s="482">
        <v>0</v>
      </c>
      <c r="S180" s="482">
        <v>0</v>
      </c>
      <c r="T180" s="482">
        <v>0</v>
      </c>
      <c r="U180" s="482">
        <v>0</v>
      </c>
      <c r="V180" s="482">
        <v>0</v>
      </c>
      <c r="W180" s="482">
        <v>0</v>
      </c>
      <c r="X180" s="482">
        <v>0</v>
      </c>
      <c r="Y180" s="490" t="s">
        <v>418</v>
      </c>
      <c r="Z180" s="490" t="s">
        <v>418</v>
      </c>
      <c r="AA180" s="482">
        <v>0</v>
      </c>
      <c r="AB180" s="490">
        <v>0</v>
      </c>
      <c r="AC180" s="482">
        <v>0</v>
      </c>
      <c r="AD180" s="490">
        <v>0</v>
      </c>
      <c r="AE180" s="482">
        <v>0</v>
      </c>
      <c r="AF180" s="491">
        <v>0</v>
      </c>
    </row>
    <row r="181" spans="1:32" ht="15" customHeight="1" x14ac:dyDescent="0.2">
      <c r="A181" s="463" t="s">
        <v>97</v>
      </c>
      <c r="B181" s="482">
        <v>0</v>
      </c>
      <c r="C181" s="482">
        <v>0</v>
      </c>
      <c r="D181" s="482">
        <v>0</v>
      </c>
      <c r="E181" s="482">
        <v>0</v>
      </c>
      <c r="F181" s="482">
        <v>0</v>
      </c>
      <c r="G181" s="482">
        <v>0</v>
      </c>
      <c r="H181" s="482">
        <v>0</v>
      </c>
      <c r="I181" s="482" t="s">
        <v>20</v>
      </c>
      <c r="J181" s="479" t="s">
        <v>97</v>
      </c>
      <c r="K181" s="489">
        <v>0</v>
      </c>
      <c r="L181" s="482">
        <v>0</v>
      </c>
      <c r="M181" s="482">
        <v>0</v>
      </c>
      <c r="N181" s="482">
        <v>0</v>
      </c>
      <c r="O181" s="482">
        <v>0</v>
      </c>
      <c r="P181" s="482">
        <v>0</v>
      </c>
      <c r="Q181" s="482">
        <v>0</v>
      </c>
      <c r="R181" s="482">
        <v>0</v>
      </c>
      <c r="S181" s="482">
        <v>0</v>
      </c>
      <c r="T181" s="482">
        <v>0</v>
      </c>
      <c r="U181" s="482">
        <v>0</v>
      </c>
      <c r="V181" s="482">
        <v>0</v>
      </c>
      <c r="W181" s="482">
        <v>0</v>
      </c>
      <c r="X181" s="482">
        <v>0</v>
      </c>
      <c r="Y181" s="490" t="s">
        <v>418</v>
      </c>
      <c r="Z181" s="490" t="s">
        <v>418</v>
      </c>
      <c r="AA181" s="482">
        <v>0</v>
      </c>
      <c r="AB181" s="490">
        <v>0</v>
      </c>
      <c r="AC181" s="482">
        <v>0</v>
      </c>
      <c r="AD181" s="490">
        <v>0</v>
      </c>
      <c r="AE181" s="482">
        <v>0</v>
      </c>
      <c r="AF181" s="491">
        <v>0</v>
      </c>
    </row>
    <row r="182" spans="1:32" ht="15" customHeight="1" x14ac:dyDescent="0.2">
      <c r="A182" s="463" t="s">
        <v>56</v>
      </c>
      <c r="B182" s="482">
        <v>0</v>
      </c>
      <c r="C182" s="482">
        <v>0</v>
      </c>
      <c r="D182" s="482">
        <v>0</v>
      </c>
      <c r="E182" s="482">
        <v>0</v>
      </c>
      <c r="F182" s="482">
        <v>0</v>
      </c>
      <c r="G182" s="482">
        <v>0</v>
      </c>
      <c r="H182" s="482">
        <v>0</v>
      </c>
      <c r="I182" s="482" t="s">
        <v>20</v>
      </c>
      <c r="J182" s="479" t="s">
        <v>56</v>
      </c>
      <c r="K182" s="489">
        <v>0</v>
      </c>
      <c r="L182" s="482">
        <v>0</v>
      </c>
      <c r="M182" s="482">
        <v>0</v>
      </c>
      <c r="N182" s="482">
        <v>0</v>
      </c>
      <c r="O182" s="482">
        <v>0</v>
      </c>
      <c r="P182" s="482">
        <v>0</v>
      </c>
      <c r="Q182" s="482">
        <v>0</v>
      </c>
      <c r="R182" s="482">
        <v>0</v>
      </c>
      <c r="S182" s="482">
        <v>0</v>
      </c>
      <c r="T182" s="482">
        <v>0</v>
      </c>
      <c r="U182" s="482">
        <v>0</v>
      </c>
      <c r="V182" s="482">
        <v>0</v>
      </c>
      <c r="W182" s="482">
        <v>0</v>
      </c>
      <c r="X182" s="482">
        <v>0</v>
      </c>
      <c r="Y182" s="490" t="s">
        <v>418</v>
      </c>
      <c r="Z182" s="490" t="s">
        <v>418</v>
      </c>
      <c r="AA182" s="482">
        <v>0</v>
      </c>
      <c r="AB182" s="490">
        <v>0</v>
      </c>
      <c r="AC182" s="482">
        <v>0</v>
      </c>
      <c r="AD182" s="490">
        <v>0</v>
      </c>
      <c r="AE182" s="482">
        <v>0</v>
      </c>
      <c r="AF182" s="491">
        <v>0</v>
      </c>
    </row>
    <row r="183" spans="1:32" ht="15" customHeight="1" x14ac:dyDescent="0.2">
      <c r="A183" s="463" t="s">
        <v>98</v>
      </c>
      <c r="B183" s="482">
        <v>3</v>
      </c>
      <c r="C183" s="482">
        <v>0</v>
      </c>
      <c r="D183" s="482">
        <v>2</v>
      </c>
      <c r="E183" s="482">
        <v>1</v>
      </c>
      <c r="F183" s="482">
        <v>0</v>
      </c>
      <c r="G183" s="482">
        <v>0</v>
      </c>
      <c r="H183" s="482">
        <v>0</v>
      </c>
      <c r="I183" s="482" t="s">
        <v>20</v>
      </c>
      <c r="J183" s="479" t="s">
        <v>98</v>
      </c>
      <c r="K183" s="489">
        <v>0</v>
      </c>
      <c r="L183" s="482">
        <v>2</v>
      </c>
      <c r="M183" s="482">
        <v>1</v>
      </c>
      <c r="N183" s="482">
        <v>0</v>
      </c>
      <c r="O183" s="482">
        <v>0</v>
      </c>
      <c r="P183" s="482">
        <v>0</v>
      </c>
      <c r="Q183" s="482">
        <v>0</v>
      </c>
      <c r="R183" s="482">
        <v>0</v>
      </c>
      <c r="S183" s="482">
        <v>0</v>
      </c>
      <c r="T183" s="482">
        <v>0</v>
      </c>
      <c r="U183" s="482">
        <v>0</v>
      </c>
      <c r="V183" s="482">
        <v>0</v>
      </c>
      <c r="W183" s="482">
        <v>0</v>
      </c>
      <c r="X183" s="482">
        <v>0</v>
      </c>
      <c r="Y183" s="490">
        <v>14.2</v>
      </c>
      <c r="Z183" s="490" t="s">
        <v>418</v>
      </c>
      <c r="AA183" s="482">
        <v>0</v>
      </c>
      <c r="AB183" s="490">
        <v>0</v>
      </c>
      <c r="AC183" s="482">
        <v>0</v>
      </c>
      <c r="AD183" s="490">
        <v>0</v>
      </c>
      <c r="AE183" s="482">
        <v>0</v>
      </c>
      <c r="AF183" s="491">
        <v>0</v>
      </c>
    </row>
    <row r="184" spans="1:32" ht="15" customHeight="1" x14ac:dyDescent="0.2">
      <c r="A184" s="463" t="s">
        <v>99</v>
      </c>
      <c r="B184" s="482">
        <v>1</v>
      </c>
      <c r="C184" s="482">
        <v>0</v>
      </c>
      <c r="D184" s="482">
        <v>1</v>
      </c>
      <c r="E184" s="482">
        <v>0</v>
      </c>
      <c r="F184" s="482">
        <v>0</v>
      </c>
      <c r="G184" s="482">
        <v>0</v>
      </c>
      <c r="H184" s="482">
        <v>0</v>
      </c>
      <c r="I184" s="482" t="s">
        <v>20</v>
      </c>
      <c r="J184" s="479" t="s">
        <v>99</v>
      </c>
      <c r="K184" s="489">
        <v>0</v>
      </c>
      <c r="L184" s="482">
        <v>0</v>
      </c>
      <c r="M184" s="482">
        <v>0</v>
      </c>
      <c r="N184" s="482">
        <v>1</v>
      </c>
      <c r="O184" s="482">
        <v>0</v>
      </c>
      <c r="P184" s="482">
        <v>0</v>
      </c>
      <c r="Q184" s="482">
        <v>0</v>
      </c>
      <c r="R184" s="482">
        <v>0</v>
      </c>
      <c r="S184" s="482">
        <v>0</v>
      </c>
      <c r="T184" s="482">
        <v>0</v>
      </c>
      <c r="U184" s="482">
        <v>0</v>
      </c>
      <c r="V184" s="482">
        <v>0</v>
      </c>
      <c r="W184" s="482">
        <v>0</v>
      </c>
      <c r="X184" s="482">
        <v>0</v>
      </c>
      <c r="Y184" s="490">
        <v>20.100000000000001</v>
      </c>
      <c r="Z184" s="490" t="s">
        <v>418</v>
      </c>
      <c r="AA184" s="482">
        <v>0</v>
      </c>
      <c r="AB184" s="490">
        <v>0</v>
      </c>
      <c r="AC184" s="482">
        <v>0</v>
      </c>
      <c r="AD184" s="490">
        <v>0</v>
      </c>
      <c r="AE184" s="482">
        <v>0</v>
      </c>
      <c r="AF184" s="491">
        <v>0</v>
      </c>
    </row>
    <row r="185" spans="1:32" ht="15" customHeight="1" x14ac:dyDescent="0.2">
      <c r="A185" s="463" t="s">
        <v>100</v>
      </c>
      <c r="B185" s="482">
        <v>0</v>
      </c>
      <c r="C185" s="482">
        <v>0</v>
      </c>
      <c r="D185" s="482">
        <v>0</v>
      </c>
      <c r="E185" s="482">
        <v>0</v>
      </c>
      <c r="F185" s="482">
        <v>0</v>
      </c>
      <c r="G185" s="482">
        <v>0</v>
      </c>
      <c r="H185" s="482">
        <v>0</v>
      </c>
      <c r="I185" s="482" t="s">
        <v>20</v>
      </c>
      <c r="J185" s="479" t="s">
        <v>100</v>
      </c>
      <c r="K185" s="489">
        <v>0</v>
      </c>
      <c r="L185" s="482">
        <v>0</v>
      </c>
      <c r="M185" s="482">
        <v>0</v>
      </c>
      <c r="N185" s="482">
        <v>0</v>
      </c>
      <c r="O185" s="482">
        <v>0</v>
      </c>
      <c r="P185" s="482">
        <v>0</v>
      </c>
      <c r="Q185" s="482">
        <v>0</v>
      </c>
      <c r="R185" s="482">
        <v>0</v>
      </c>
      <c r="S185" s="482">
        <v>0</v>
      </c>
      <c r="T185" s="482">
        <v>0</v>
      </c>
      <c r="U185" s="482">
        <v>0</v>
      </c>
      <c r="V185" s="482">
        <v>0</v>
      </c>
      <c r="W185" s="482">
        <v>0</v>
      </c>
      <c r="X185" s="482">
        <v>0</v>
      </c>
      <c r="Y185" s="490" t="s">
        <v>418</v>
      </c>
      <c r="Z185" s="490" t="s">
        <v>418</v>
      </c>
      <c r="AA185" s="482">
        <v>0</v>
      </c>
      <c r="AB185" s="490">
        <v>0</v>
      </c>
      <c r="AC185" s="482">
        <v>0</v>
      </c>
      <c r="AD185" s="490">
        <v>0</v>
      </c>
      <c r="AE185" s="482">
        <v>0</v>
      </c>
      <c r="AF185" s="491">
        <v>0</v>
      </c>
    </row>
    <row r="186" spans="1:32" ht="15" customHeight="1" x14ac:dyDescent="0.2">
      <c r="A186" s="463" t="s">
        <v>57</v>
      </c>
      <c r="B186" s="488">
        <v>3</v>
      </c>
      <c r="C186" s="488">
        <v>0</v>
      </c>
      <c r="D186" s="488">
        <v>3</v>
      </c>
      <c r="E186" s="488">
        <v>0</v>
      </c>
      <c r="F186" s="488">
        <v>0</v>
      </c>
      <c r="G186" s="488">
        <v>0</v>
      </c>
      <c r="H186" s="488">
        <v>0</v>
      </c>
      <c r="I186" s="488" t="s">
        <v>20</v>
      </c>
      <c r="J186" s="479" t="s">
        <v>57</v>
      </c>
      <c r="K186" s="498">
        <v>0</v>
      </c>
      <c r="L186" s="488">
        <v>0</v>
      </c>
      <c r="M186" s="488">
        <v>2</v>
      </c>
      <c r="N186" s="488">
        <v>1</v>
      </c>
      <c r="O186" s="488">
        <v>0</v>
      </c>
      <c r="P186" s="488">
        <v>0</v>
      </c>
      <c r="Q186" s="488">
        <v>0</v>
      </c>
      <c r="R186" s="488">
        <v>0</v>
      </c>
      <c r="S186" s="488">
        <v>0</v>
      </c>
      <c r="T186" s="488">
        <v>0</v>
      </c>
      <c r="U186" s="488">
        <v>0</v>
      </c>
      <c r="V186" s="488">
        <v>0</v>
      </c>
      <c r="W186" s="488">
        <v>0</v>
      </c>
      <c r="X186" s="488">
        <v>0</v>
      </c>
      <c r="Y186" s="499">
        <v>19.399999999999999</v>
      </c>
      <c r="Z186" s="499" t="s">
        <v>418</v>
      </c>
      <c r="AA186" s="488">
        <v>0</v>
      </c>
      <c r="AB186" s="499">
        <v>0</v>
      </c>
      <c r="AC186" s="488">
        <v>0</v>
      </c>
      <c r="AD186" s="499">
        <v>0</v>
      </c>
      <c r="AE186" s="488">
        <v>0</v>
      </c>
      <c r="AF186" s="500">
        <v>0</v>
      </c>
    </row>
    <row r="187" spans="1:32" ht="15" customHeight="1" x14ac:dyDescent="0.2">
      <c r="A187" s="463" t="s">
        <v>101</v>
      </c>
      <c r="B187" s="482">
        <v>0</v>
      </c>
      <c r="C187" s="482">
        <v>0</v>
      </c>
      <c r="D187" s="482">
        <v>0</v>
      </c>
      <c r="E187" s="482">
        <v>0</v>
      </c>
      <c r="F187" s="482">
        <v>0</v>
      </c>
      <c r="G187" s="482">
        <v>0</v>
      </c>
      <c r="H187" s="482">
        <v>0</v>
      </c>
      <c r="I187" s="482" t="s">
        <v>20</v>
      </c>
      <c r="J187" s="479" t="s">
        <v>101</v>
      </c>
      <c r="K187" s="489">
        <v>0</v>
      </c>
      <c r="L187" s="482">
        <v>0</v>
      </c>
      <c r="M187" s="482">
        <v>0</v>
      </c>
      <c r="N187" s="482">
        <v>0</v>
      </c>
      <c r="O187" s="482">
        <v>0</v>
      </c>
      <c r="P187" s="482">
        <v>0</v>
      </c>
      <c r="Q187" s="482">
        <v>0</v>
      </c>
      <c r="R187" s="482">
        <v>0</v>
      </c>
      <c r="S187" s="482">
        <v>0</v>
      </c>
      <c r="T187" s="482">
        <v>0</v>
      </c>
      <c r="U187" s="482">
        <v>0</v>
      </c>
      <c r="V187" s="482">
        <v>0</v>
      </c>
      <c r="W187" s="482">
        <v>0</v>
      </c>
      <c r="X187" s="482">
        <v>0</v>
      </c>
      <c r="Y187" s="490" t="s">
        <v>418</v>
      </c>
      <c r="Z187" s="490" t="s">
        <v>418</v>
      </c>
      <c r="AA187" s="482">
        <v>0</v>
      </c>
      <c r="AB187" s="490">
        <v>0</v>
      </c>
      <c r="AC187" s="482">
        <v>0</v>
      </c>
      <c r="AD187" s="490">
        <v>0</v>
      </c>
      <c r="AE187" s="482">
        <v>0</v>
      </c>
      <c r="AF187" s="491">
        <v>0</v>
      </c>
    </row>
    <row r="188" spans="1:32" ht="15" customHeight="1" x14ac:dyDescent="0.2">
      <c r="A188" s="463" t="s">
        <v>102</v>
      </c>
      <c r="B188" s="482">
        <v>1</v>
      </c>
      <c r="C188" s="482">
        <v>0</v>
      </c>
      <c r="D188" s="482">
        <v>1</v>
      </c>
      <c r="E188" s="482">
        <v>0</v>
      </c>
      <c r="F188" s="482">
        <v>0</v>
      </c>
      <c r="G188" s="482">
        <v>0</v>
      </c>
      <c r="H188" s="482">
        <v>0</v>
      </c>
      <c r="I188" s="482" t="s">
        <v>20</v>
      </c>
      <c r="J188" s="479" t="s">
        <v>102</v>
      </c>
      <c r="K188" s="489">
        <v>0</v>
      </c>
      <c r="L188" s="482">
        <v>0</v>
      </c>
      <c r="M188" s="482">
        <v>1</v>
      </c>
      <c r="N188" s="482">
        <v>0</v>
      </c>
      <c r="O188" s="482">
        <v>0</v>
      </c>
      <c r="P188" s="482">
        <v>0</v>
      </c>
      <c r="Q188" s="482">
        <v>0</v>
      </c>
      <c r="R188" s="482">
        <v>0</v>
      </c>
      <c r="S188" s="482">
        <v>0</v>
      </c>
      <c r="T188" s="482">
        <v>0</v>
      </c>
      <c r="U188" s="482">
        <v>0</v>
      </c>
      <c r="V188" s="482">
        <v>0</v>
      </c>
      <c r="W188" s="482">
        <v>0</v>
      </c>
      <c r="X188" s="482">
        <v>0</v>
      </c>
      <c r="Y188" s="490">
        <v>15.9</v>
      </c>
      <c r="Z188" s="490" t="s">
        <v>418</v>
      </c>
      <c r="AA188" s="482">
        <v>0</v>
      </c>
      <c r="AB188" s="490">
        <v>0</v>
      </c>
      <c r="AC188" s="482">
        <v>0</v>
      </c>
      <c r="AD188" s="490">
        <v>0</v>
      </c>
      <c r="AE188" s="482">
        <v>0</v>
      </c>
      <c r="AF188" s="491">
        <v>0</v>
      </c>
    </row>
    <row r="189" spans="1:32" ht="15" customHeight="1" x14ac:dyDescent="0.2">
      <c r="A189" s="463" t="s">
        <v>103</v>
      </c>
      <c r="B189" s="482">
        <v>0</v>
      </c>
      <c r="C189" s="482">
        <v>0</v>
      </c>
      <c r="D189" s="482">
        <v>0</v>
      </c>
      <c r="E189" s="482">
        <v>0</v>
      </c>
      <c r="F189" s="482">
        <v>0</v>
      </c>
      <c r="G189" s="482">
        <v>0</v>
      </c>
      <c r="H189" s="482">
        <v>0</v>
      </c>
      <c r="I189" s="482" t="s">
        <v>20</v>
      </c>
      <c r="J189" s="479" t="s">
        <v>103</v>
      </c>
      <c r="K189" s="489">
        <v>0</v>
      </c>
      <c r="L189" s="482">
        <v>0</v>
      </c>
      <c r="M189" s="482">
        <v>0</v>
      </c>
      <c r="N189" s="482">
        <v>0</v>
      </c>
      <c r="O189" s="482">
        <v>0</v>
      </c>
      <c r="P189" s="482">
        <v>0</v>
      </c>
      <c r="Q189" s="482">
        <v>0</v>
      </c>
      <c r="R189" s="482">
        <v>0</v>
      </c>
      <c r="S189" s="482">
        <v>0</v>
      </c>
      <c r="T189" s="482">
        <v>0</v>
      </c>
      <c r="U189" s="482">
        <v>0</v>
      </c>
      <c r="V189" s="482">
        <v>0</v>
      </c>
      <c r="W189" s="482">
        <v>0</v>
      </c>
      <c r="X189" s="482">
        <v>0</v>
      </c>
      <c r="Y189" s="490" t="s">
        <v>418</v>
      </c>
      <c r="Z189" s="490" t="s">
        <v>418</v>
      </c>
      <c r="AA189" s="482">
        <v>0</v>
      </c>
      <c r="AB189" s="490">
        <v>0</v>
      </c>
      <c r="AC189" s="482">
        <v>0</v>
      </c>
      <c r="AD189" s="490">
        <v>0</v>
      </c>
      <c r="AE189" s="482">
        <v>0</v>
      </c>
      <c r="AF189" s="491">
        <v>0</v>
      </c>
    </row>
    <row r="190" spans="1:32" ht="15" customHeight="1" x14ac:dyDescent="0.2">
      <c r="A190" s="463" t="s">
        <v>59</v>
      </c>
      <c r="B190" s="482">
        <v>1</v>
      </c>
      <c r="C190" s="482">
        <v>1</v>
      </c>
      <c r="D190" s="482">
        <v>0</v>
      </c>
      <c r="E190" s="482">
        <v>0</v>
      </c>
      <c r="F190" s="482">
        <v>0</v>
      </c>
      <c r="G190" s="482">
        <v>0</v>
      </c>
      <c r="H190" s="482">
        <v>0</v>
      </c>
      <c r="I190" s="482" t="s">
        <v>20</v>
      </c>
      <c r="J190" s="479" t="s">
        <v>59</v>
      </c>
      <c r="K190" s="489">
        <v>0</v>
      </c>
      <c r="L190" s="482">
        <v>0</v>
      </c>
      <c r="M190" s="482">
        <v>1</v>
      </c>
      <c r="N190" s="482">
        <v>0</v>
      </c>
      <c r="O190" s="482">
        <v>0</v>
      </c>
      <c r="P190" s="482">
        <v>0</v>
      </c>
      <c r="Q190" s="482">
        <v>0</v>
      </c>
      <c r="R190" s="482">
        <v>0</v>
      </c>
      <c r="S190" s="482">
        <v>0</v>
      </c>
      <c r="T190" s="482">
        <v>0</v>
      </c>
      <c r="U190" s="482">
        <v>0</v>
      </c>
      <c r="V190" s="482">
        <v>0</v>
      </c>
      <c r="W190" s="482">
        <v>0</v>
      </c>
      <c r="X190" s="482">
        <v>0</v>
      </c>
      <c r="Y190" s="490">
        <v>17.7</v>
      </c>
      <c r="Z190" s="490" t="s">
        <v>418</v>
      </c>
      <c r="AA190" s="482">
        <v>0</v>
      </c>
      <c r="AB190" s="490">
        <v>0</v>
      </c>
      <c r="AC190" s="482">
        <v>0</v>
      </c>
      <c r="AD190" s="490">
        <v>0</v>
      </c>
      <c r="AE190" s="482">
        <v>0</v>
      </c>
      <c r="AF190" s="491">
        <v>0</v>
      </c>
    </row>
    <row r="191" spans="1:32" ht="15" customHeight="1" x14ac:dyDescent="0.2">
      <c r="A191" s="463" t="s">
        <v>104</v>
      </c>
      <c r="B191" s="482">
        <v>0</v>
      </c>
      <c r="C191" s="482">
        <v>0</v>
      </c>
      <c r="D191" s="482">
        <v>0</v>
      </c>
      <c r="E191" s="482">
        <v>0</v>
      </c>
      <c r="F191" s="482">
        <v>0</v>
      </c>
      <c r="G191" s="482">
        <v>0</v>
      </c>
      <c r="H191" s="482">
        <v>0</v>
      </c>
      <c r="I191" s="482" t="s">
        <v>20</v>
      </c>
      <c r="J191" s="479" t="s">
        <v>104</v>
      </c>
      <c r="K191" s="489">
        <v>0</v>
      </c>
      <c r="L191" s="482">
        <v>0</v>
      </c>
      <c r="M191" s="482">
        <v>0</v>
      </c>
      <c r="N191" s="482">
        <v>0</v>
      </c>
      <c r="O191" s="482">
        <v>0</v>
      </c>
      <c r="P191" s="482">
        <v>0</v>
      </c>
      <c r="Q191" s="482">
        <v>0</v>
      </c>
      <c r="R191" s="482">
        <v>0</v>
      </c>
      <c r="S191" s="482">
        <v>0</v>
      </c>
      <c r="T191" s="482">
        <v>0</v>
      </c>
      <c r="U191" s="482">
        <v>0</v>
      </c>
      <c r="V191" s="482">
        <v>0</v>
      </c>
      <c r="W191" s="482">
        <v>0</v>
      </c>
      <c r="X191" s="482">
        <v>0</v>
      </c>
      <c r="Y191" s="490" t="s">
        <v>418</v>
      </c>
      <c r="Z191" s="490" t="s">
        <v>418</v>
      </c>
      <c r="AA191" s="482">
        <v>0</v>
      </c>
      <c r="AB191" s="490">
        <v>0</v>
      </c>
      <c r="AC191" s="482">
        <v>0</v>
      </c>
      <c r="AD191" s="490">
        <v>0</v>
      </c>
      <c r="AE191" s="482">
        <v>0</v>
      </c>
      <c r="AF191" s="491">
        <v>0</v>
      </c>
    </row>
    <row r="192" spans="1:32" ht="15" customHeight="1" x14ac:dyDescent="0.2">
      <c r="A192" s="463" t="s">
        <v>105</v>
      </c>
      <c r="B192" s="482">
        <v>0</v>
      </c>
      <c r="C192" s="482">
        <v>0</v>
      </c>
      <c r="D192" s="482">
        <v>0</v>
      </c>
      <c r="E192" s="482">
        <v>0</v>
      </c>
      <c r="F192" s="482">
        <v>0</v>
      </c>
      <c r="G192" s="482">
        <v>0</v>
      </c>
      <c r="H192" s="482">
        <v>0</v>
      </c>
      <c r="I192" s="482" t="s">
        <v>20</v>
      </c>
      <c r="J192" s="479" t="s">
        <v>105</v>
      </c>
      <c r="K192" s="489">
        <v>0</v>
      </c>
      <c r="L192" s="482">
        <v>0</v>
      </c>
      <c r="M192" s="482">
        <v>0</v>
      </c>
      <c r="N192" s="482">
        <v>0</v>
      </c>
      <c r="O192" s="482">
        <v>0</v>
      </c>
      <c r="P192" s="482">
        <v>0</v>
      </c>
      <c r="Q192" s="482">
        <v>0</v>
      </c>
      <c r="R192" s="482">
        <v>0</v>
      </c>
      <c r="S192" s="482">
        <v>0</v>
      </c>
      <c r="T192" s="482">
        <v>0</v>
      </c>
      <c r="U192" s="482">
        <v>0</v>
      </c>
      <c r="V192" s="482">
        <v>0</v>
      </c>
      <c r="W192" s="482">
        <v>0</v>
      </c>
      <c r="X192" s="482">
        <v>0</v>
      </c>
      <c r="Y192" s="490" t="s">
        <v>418</v>
      </c>
      <c r="Z192" s="490" t="s">
        <v>418</v>
      </c>
      <c r="AA192" s="482">
        <v>0</v>
      </c>
      <c r="AB192" s="490">
        <v>0</v>
      </c>
      <c r="AC192" s="482">
        <v>0</v>
      </c>
      <c r="AD192" s="490">
        <v>0</v>
      </c>
      <c r="AE192" s="482">
        <v>0</v>
      </c>
      <c r="AF192" s="491">
        <v>0</v>
      </c>
    </row>
    <row r="193" spans="1:32" ht="15" customHeight="1" x14ac:dyDescent="0.2">
      <c r="A193" s="463" t="s">
        <v>106</v>
      </c>
      <c r="B193" s="482">
        <v>1</v>
      </c>
      <c r="C193" s="482">
        <v>0</v>
      </c>
      <c r="D193" s="482">
        <v>1</v>
      </c>
      <c r="E193" s="482">
        <v>0</v>
      </c>
      <c r="F193" s="482">
        <v>0</v>
      </c>
      <c r="G193" s="482">
        <v>0</v>
      </c>
      <c r="H193" s="482">
        <v>0</v>
      </c>
      <c r="I193" s="482" t="s">
        <v>20</v>
      </c>
      <c r="J193" s="479" t="s">
        <v>106</v>
      </c>
      <c r="K193" s="489">
        <v>0</v>
      </c>
      <c r="L193" s="482">
        <v>1</v>
      </c>
      <c r="M193" s="482">
        <v>0</v>
      </c>
      <c r="N193" s="482">
        <v>0</v>
      </c>
      <c r="O193" s="482">
        <v>0</v>
      </c>
      <c r="P193" s="482">
        <v>0</v>
      </c>
      <c r="Q193" s="482">
        <v>0</v>
      </c>
      <c r="R193" s="482">
        <v>0</v>
      </c>
      <c r="S193" s="482">
        <v>0</v>
      </c>
      <c r="T193" s="482">
        <v>0</v>
      </c>
      <c r="U193" s="482">
        <v>0</v>
      </c>
      <c r="V193" s="482">
        <v>0</v>
      </c>
      <c r="W193" s="482">
        <v>0</v>
      </c>
      <c r="X193" s="482">
        <v>0</v>
      </c>
      <c r="Y193" s="490">
        <v>12.4</v>
      </c>
      <c r="Z193" s="490" t="s">
        <v>418</v>
      </c>
      <c r="AA193" s="482">
        <v>0</v>
      </c>
      <c r="AB193" s="490">
        <v>0</v>
      </c>
      <c r="AC193" s="482">
        <v>0</v>
      </c>
      <c r="AD193" s="490">
        <v>0</v>
      </c>
      <c r="AE193" s="482">
        <v>0</v>
      </c>
      <c r="AF193" s="491">
        <v>0</v>
      </c>
    </row>
    <row r="194" spans="1:32" ht="15" customHeight="1" x14ac:dyDescent="0.2">
      <c r="A194" s="463" t="s">
        <v>61</v>
      </c>
      <c r="B194" s="488">
        <v>2</v>
      </c>
      <c r="C194" s="488">
        <v>0</v>
      </c>
      <c r="D194" s="488">
        <v>1</v>
      </c>
      <c r="E194" s="488">
        <v>1</v>
      </c>
      <c r="F194" s="488">
        <v>0</v>
      </c>
      <c r="G194" s="488">
        <v>0</v>
      </c>
      <c r="H194" s="488">
        <v>0</v>
      </c>
      <c r="I194" s="488" t="s">
        <v>20</v>
      </c>
      <c r="J194" s="479" t="s">
        <v>61</v>
      </c>
      <c r="K194" s="498">
        <v>0</v>
      </c>
      <c r="L194" s="488">
        <v>1</v>
      </c>
      <c r="M194" s="488">
        <v>1</v>
      </c>
      <c r="N194" s="488">
        <v>0</v>
      </c>
      <c r="O194" s="488">
        <v>0</v>
      </c>
      <c r="P194" s="488">
        <v>0</v>
      </c>
      <c r="Q194" s="488">
        <v>0</v>
      </c>
      <c r="R194" s="488">
        <v>0</v>
      </c>
      <c r="S194" s="488">
        <v>0</v>
      </c>
      <c r="T194" s="488">
        <v>0</v>
      </c>
      <c r="U194" s="488">
        <v>0</v>
      </c>
      <c r="V194" s="488">
        <v>0</v>
      </c>
      <c r="W194" s="488">
        <v>0</v>
      </c>
      <c r="X194" s="488">
        <v>0</v>
      </c>
      <c r="Y194" s="499">
        <v>13.5</v>
      </c>
      <c r="Z194" s="499" t="s">
        <v>418</v>
      </c>
      <c r="AA194" s="488">
        <v>0</v>
      </c>
      <c r="AB194" s="499">
        <v>0</v>
      </c>
      <c r="AC194" s="488">
        <v>0</v>
      </c>
      <c r="AD194" s="499">
        <v>0</v>
      </c>
      <c r="AE194" s="488">
        <v>0</v>
      </c>
      <c r="AF194" s="500">
        <v>0</v>
      </c>
    </row>
    <row r="195" spans="1:32" ht="15" customHeight="1" x14ac:dyDescent="0.2">
      <c r="A195" s="463" t="s">
        <v>107</v>
      </c>
      <c r="B195" s="482">
        <v>1</v>
      </c>
      <c r="C195" s="482">
        <v>0</v>
      </c>
      <c r="D195" s="482">
        <v>1</v>
      </c>
      <c r="E195" s="482">
        <v>0</v>
      </c>
      <c r="F195" s="482">
        <v>0</v>
      </c>
      <c r="G195" s="482">
        <v>0</v>
      </c>
      <c r="H195" s="482">
        <v>0</v>
      </c>
      <c r="I195" s="482" t="s">
        <v>20</v>
      </c>
      <c r="J195" s="479" t="s">
        <v>107</v>
      </c>
      <c r="K195" s="489">
        <v>0</v>
      </c>
      <c r="L195" s="482">
        <v>1</v>
      </c>
      <c r="M195" s="482">
        <v>0</v>
      </c>
      <c r="N195" s="482">
        <v>0</v>
      </c>
      <c r="O195" s="482">
        <v>0</v>
      </c>
      <c r="P195" s="482">
        <v>0</v>
      </c>
      <c r="Q195" s="482">
        <v>0</v>
      </c>
      <c r="R195" s="482">
        <v>0</v>
      </c>
      <c r="S195" s="482">
        <v>0</v>
      </c>
      <c r="T195" s="482">
        <v>0</v>
      </c>
      <c r="U195" s="482">
        <v>0</v>
      </c>
      <c r="V195" s="482">
        <v>0</v>
      </c>
      <c r="W195" s="482">
        <v>0</v>
      </c>
      <c r="X195" s="482">
        <v>0</v>
      </c>
      <c r="Y195" s="490">
        <v>10.6</v>
      </c>
      <c r="Z195" s="490" t="s">
        <v>418</v>
      </c>
      <c r="AA195" s="482">
        <v>0</v>
      </c>
      <c r="AB195" s="490">
        <v>0</v>
      </c>
      <c r="AC195" s="482">
        <v>0</v>
      </c>
      <c r="AD195" s="490">
        <v>0</v>
      </c>
      <c r="AE195" s="482">
        <v>0</v>
      </c>
      <c r="AF195" s="491">
        <v>0</v>
      </c>
    </row>
    <row r="196" spans="1:32" ht="15" customHeight="1" x14ac:dyDescent="0.2">
      <c r="A196" s="463" t="s">
        <v>108</v>
      </c>
      <c r="B196" s="482">
        <v>1</v>
      </c>
      <c r="C196" s="482">
        <v>0</v>
      </c>
      <c r="D196" s="482">
        <v>0</v>
      </c>
      <c r="E196" s="482">
        <v>1</v>
      </c>
      <c r="F196" s="482">
        <v>0</v>
      </c>
      <c r="G196" s="482">
        <v>0</v>
      </c>
      <c r="H196" s="482">
        <v>0</v>
      </c>
      <c r="I196" s="482" t="s">
        <v>20</v>
      </c>
      <c r="J196" s="479" t="s">
        <v>108</v>
      </c>
      <c r="K196" s="489">
        <v>0</v>
      </c>
      <c r="L196" s="482">
        <v>1</v>
      </c>
      <c r="M196" s="482">
        <v>0</v>
      </c>
      <c r="N196" s="482">
        <v>0</v>
      </c>
      <c r="O196" s="482">
        <v>0</v>
      </c>
      <c r="P196" s="482">
        <v>0</v>
      </c>
      <c r="Q196" s="482">
        <v>0</v>
      </c>
      <c r="R196" s="482">
        <v>0</v>
      </c>
      <c r="S196" s="482">
        <v>0</v>
      </c>
      <c r="T196" s="482">
        <v>0</v>
      </c>
      <c r="U196" s="482">
        <v>0</v>
      </c>
      <c r="V196" s="482">
        <v>0</v>
      </c>
      <c r="W196" s="482">
        <v>0</v>
      </c>
      <c r="X196" s="482">
        <v>0</v>
      </c>
      <c r="Y196" s="490">
        <v>13.7</v>
      </c>
      <c r="Z196" s="490" t="s">
        <v>418</v>
      </c>
      <c r="AA196" s="482">
        <v>0</v>
      </c>
      <c r="AB196" s="490">
        <v>0</v>
      </c>
      <c r="AC196" s="482">
        <v>0</v>
      </c>
      <c r="AD196" s="490">
        <v>0</v>
      </c>
      <c r="AE196" s="482">
        <v>0</v>
      </c>
      <c r="AF196" s="491">
        <v>0</v>
      </c>
    </row>
    <row r="197" spans="1:32" ht="15" customHeight="1" thickBot="1" x14ac:dyDescent="0.25">
      <c r="A197" s="463" t="s">
        <v>109</v>
      </c>
      <c r="B197" s="492">
        <v>1</v>
      </c>
      <c r="C197" s="493">
        <v>0</v>
      </c>
      <c r="D197" s="493">
        <v>1</v>
      </c>
      <c r="E197" s="493">
        <v>0</v>
      </c>
      <c r="F197" s="493">
        <v>0</v>
      </c>
      <c r="G197" s="493">
        <v>0</v>
      </c>
      <c r="H197" s="493">
        <v>0</v>
      </c>
      <c r="I197" s="494" t="s">
        <v>20</v>
      </c>
      <c r="J197" s="479" t="s">
        <v>109</v>
      </c>
      <c r="K197" s="495">
        <v>0</v>
      </c>
      <c r="L197" s="493">
        <v>1</v>
      </c>
      <c r="M197" s="493">
        <v>0</v>
      </c>
      <c r="N197" s="493">
        <v>0</v>
      </c>
      <c r="O197" s="493">
        <v>0</v>
      </c>
      <c r="P197" s="493">
        <v>0</v>
      </c>
      <c r="Q197" s="493">
        <v>0</v>
      </c>
      <c r="R197" s="493">
        <v>0</v>
      </c>
      <c r="S197" s="493">
        <v>0</v>
      </c>
      <c r="T197" s="493">
        <v>0</v>
      </c>
      <c r="U197" s="493">
        <v>0</v>
      </c>
      <c r="V197" s="493">
        <v>0</v>
      </c>
      <c r="W197" s="493">
        <v>0</v>
      </c>
      <c r="X197" s="493">
        <v>0</v>
      </c>
      <c r="Y197" s="496">
        <v>13.7</v>
      </c>
      <c r="Z197" s="496" t="s">
        <v>418</v>
      </c>
      <c r="AA197" s="493">
        <v>0</v>
      </c>
      <c r="AB197" s="496">
        <v>0</v>
      </c>
      <c r="AC197" s="493">
        <v>0</v>
      </c>
      <c r="AD197" s="496">
        <v>0</v>
      </c>
      <c r="AE197" s="493">
        <v>0</v>
      </c>
      <c r="AF197" s="497">
        <v>0</v>
      </c>
    </row>
    <row r="198" spans="1:32" ht="15" customHeight="1" x14ac:dyDescent="0.2">
      <c r="A198" s="463" t="s">
        <v>63</v>
      </c>
      <c r="B198" s="482">
        <v>0</v>
      </c>
      <c r="C198" s="482">
        <v>0</v>
      </c>
      <c r="D198" s="482">
        <v>0</v>
      </c>
      <c r="E198" s="482">
        <v>0</v>
      </c>
      <c r="F198" s="482">
        <v>0</v>
      </c>
      <c r="G198" s="482">
        <v>0</v>
      </c>
      <c r="H198" s="482">
        <v>0</v>
      </c>
      <c r="I198" s="482" t="s">
        <v>20</v>
      </c>
      <c r="J198" s="479" t="s">
        <v>63</v>
      </c>
      <c r="K198" s="489">
        <v>0</v>
      </c>
      <c r="L198" s="482">
        <v>0</v>
      </c>
      <c r="M198" s="482">
        <v>0</v>
      </c>
      <c r="N198" s="482">
        <v>0</v>
      </c>
      <c r="O198" s="482">
        <v>0</v>
      </c>
      <c r="P198" s="482">
        <v>0</v>
      </c>
      <c r="Q198" s="482">
        <v>0</v>
      </c>
      <c r="R198" s="482">
        <v>0</v>
      </c>
      <c r="S198" s="482">
        <v>0</v>
      </c>
      <c r="T198" s="482">
        <v>0</v>
      </c>
      <c r="U198" s="482">
        <v>0</v>
      </c>
      <c r="V198" s="482">
        <v>0</v>
      </c>
      <c r="W198" s="482">
        <v>0</v>
      </c>
      <c r="X198" s="482">
        <v>0</v>
      </c>
      <c r="Y198" s="490" t="s">
        <v>418</v>
      </c>
      <c r="Z198" s="490" t="s">
        <v>418</v>
      </c>
      <c r="AA198" s="482">
        <v>0</v>
      </c>
      <c r="AB198" s="490">
        <v>0</v>
      </c>
      <c r="AC198" s="482">
        <v>0</v>
      </c>
      <c r="AD198" s="490">
        <v>0</v>
      </c>
      <c r="AE198" s="482">
        <v>0</v>
      </c>
      <c r="AF198" s="491">
        <v>0</v>
      </c>
    </row>
    <row r="199" spans="1:32" ht="15" customHeight="1" x14ac:dyDescent="0.2">
      <c r="A199" s="463" t="s">
        <v>110</v>
      </c>
      <c r="B199" s="482">
        <v>1</v>
      </c>
      <c r="C199" s="482">
        <v>0</v>
      </c>
      <c r="D199" s="482">
        <v>1</v>
      </c>
      <c r="E199" s="482">
        <v>0</v>
      </c>
      <c r="F199" s="482">
        <v>0</v>
      </c>
      <c r="G199" s="482">
        <v>0</v>
      </c>
      <c r="H199" s="482">
        <v>0</v>
      </c>
      <c r="I199" s="482" t="s">
        <v>20</v>
      </c>
      <c r="J199" s="479" t="s">
        <v>110</v>
      </c>
      <c r="K199" s="489">
        <v>0</v>
      </c>
      <c r="L199" s="482">
        <v>0</v>
      </c>
      <c r="M199" s="482">
        <v>1</v>
      </c>
      <c r="N199" s="482">
        <v>0</v>
      </c>
      <c r="O199" s="482">
        <v>0</v>
      </c>
      <c r="P199" s="482">
        <v>0</v>
      </c>
      <c r="Q199" s="482">
        <v>0</v>
      </c>
      <c r="R199" s="482">
        <v>0</v>
      </c>
      <c r="S199" s="482">
        <v>0</v>
      </c>
      <c r="T199" s="482">
        <v>0</v>
      </c>
      <c r="U199" s="482">
        <v>0</v>
      </c>
      <c r="V199" s="482">
        <v>0</v>
      </c>
      <c r="W199" s="482">
        <v>0</v>
      </c>
      <c r="X199" s="482">
        <v>0</v>
      </c>
      <c r="Y199" s="490">
        <v>16.8</v>
      </c>
      <c r="Z199" s="490" t="s">
        <v>418</v>
      </c>
      <c r="AA199" s="482">
        <v>0</v>
      </c>
      <c r="AB199" s="490">
        <v>0</v>
      </c>
      <c r="AC199" s="482">
        <v>0</v>
      </c>
      <c r="AD199" s="490">
        <v>0</v>
      </c>
      <c r="AE199" s="482">
        <v>0</v>
      </c>
      <c r="AF199" s="491">
        <v>0</v>
      </c>
    </row>
    <row r="200" spans="1:32" ht="15" customHeight="1" x14ac:dyDescent="0.2">
      <c r="A200" s="463" t="s">
        <v>111</v>
      </c>
      <c r="B200" s="482">
        <v>0</v>
      </c>
      <c r="C200" s="482">
        <v>0</v>
      </c>
      <c r="D200" s="482">
        <v>0</v>
      </c>
      <c r="E200" s="482">
        <v>0</v>
      </c>
      <c r="F200" s="482">
        <v>0</v>
      </c>
      <c r="G200" s="482">
        <v>0</v>
      </c>
      <c r="H200" s="482">
        <v>0</v>
      </c>
      <c r="I200" s="482" t="s">
        <v>20</v>
      </c>
      <c r="J200" s="479" t="s">
        <v>111</v>
      </c>
      <c r="K200" s="489">
        <v>0</v>
      </c>
      <c r="L200" s="482">
        <v>0</v>
      </c>
      <c r="M200" s="482">
        <v>0</v>
      </c>
      <c r="N200" s="482">
        <v>0</v>
      </c>
      <c r="O200" s="482">
        <v>0</v>
      </c>
      <c r="P200" s="482">
        <v>0</v>
      </c>
      <c r="Q200" s="482">
        <v>0</v>
      </c>
      <c r="R200" s="482">
        <v>0</v>
      </c>
      <c r="S200" s="482">
        <v>0</v>
      </c>
      <c r="T200" s="482">
        <v>0</v>
      </c>
      <c r="U200" s="482">
        <v>0</v>
      </c>
      <c r="V200" s="482">
        <v>0</v>
      </c>
      <c r="W200" s="482">
        <v>0</v>
      </c>
      <c r="X200" s="482">
        <v>0</v>
      </c>
      <c r="Y200" s="490" t="s">
        <v>418</v>
      </c>
      <c r="Z200" s="490" t="s">
        <v>418</v>
      </c>
      <c r="AA200" s="482">
        <v>0</v>
      </c>
      <c r="AB200" s="490">
        <v>0</v>
      </c>
      <c r="AC200" s="482">
        <v>0</v>
      </c>
      <c r="AD200" s="490">
        <v>0</v>
      </c>
      <c r="AE200" s="482">
        <v>0</v>
      </c>
      <c r="AF200" s="491">
        <v>0</v>
      </c>
    </row>
    <row r="201" spans="1:32" ht="15" customHeight="1" x14ac:dyDescent="0.2">
      <c r="A201" s="463" t="s">
        <v>112</v>
      </c>
      <c r="B201" s="482">
        <v>0</v>
      </c>
      <c r="C201" s="482">
        <v>0</v>
      </c>
      <c r="D201" s="482">
        <v>0</v>
      </c>
      <c r="E201" s="482">
        <v>0</v>
      </c>
      <c r="F201" s="482">
        <v>0</v>
      </c>
      <c r="G201" s="482">
        <v>0</v>
      </c>
      <c r="H201" s="482">
        <v>0</v>
      </c>
      <c r="I201" s="482" t="s">
        <v>20</v>
      </c>
      <c r="J201" s="479" t="s">
        <v>112</v>
      </c>
      <c r="K201" s="489">
        <v>0</v>
      </c>
      <c r="L201" s="482">
        <v>0</v>
      </c>
      <c r="M201" s="482">
        <v>0</v>
      </c>
      <c r="N201" s="482">
        <v>0</v>
      </c>
      <c r="O201" s="482">
        <v>0</v>
      </c>
      <c r="P201" s="482">
        <v>0</v>
      </c>
      <c r="Q201" s="482">
        <v>0</v>
      </c>
      <c r="R201" s="482">
        <v>0</v>
      </c>
      <c r="S201" s="482">
        <v>0</v>
      </c>
      <c r="T201" s="482">
        <v>0</v>
      </c>
      <c r="U201" s="482">
        <v>0</v>
      </c>
      <c r="V201" s="482">
        <v>0</v>
      </c>
      <c r="W201" s="482">
        <v>0</v>
      </c>
      <c r="X201" s="482">
        <v>0</v>
      </c>
      <c r="Y201" s="490" t="s">
        <v>418</v>
      </c>
      <c r="Z201" s="490" t="s">
        <v>418</v>
      </c>
      <c r="AA201" s="482">
        <v>0</v>
      </c>
      <c r="AB201" s="490">
        <v>0</v>
      </c>
      <c r="AC201" s="482">
        <v>0</v>
      </c>
      <c r="AD201" s="490">
        <v>0</v>
      </c>
      <c r="AE201" s="482">
        <v>0</v>
      </c>
      <c r="AF201" s="491">
        <v>0</v>
      </c>
    </row>
    <row r="202" spans="1:32" ht="15" customHeight="1" x14ac:dyDescent="0.2">
      <c r="A202" s="463" t="s">
        <v>64</v>
      </c>
      <c r="B202" s="482">
        <v>0</v>
      </c>
      <c r="C202" s="482">
        <v>0</v>
      </c>
      <c r="D202" s="482">
        <v>0</v>
      </c>
      <c r="E202" s="482">
        <v>0</v>
      </c>
      <c r="F202" s="482">
        <v>0</v>
      </c>
      <c r="G202" s="482">
        <v>0</v>
      </c>
      <c r="H202" s="482">
        <v>0</v>
      </c>
      <c r="I202" s="482" t="s">
        <v>20</v>
      </c>
      <c r="J202" s="479" t="s">
        <v>64</v>
      </c>
      <c r="K202" s="489">
        <v>0</v>
      </c>
      <c r="L202" s="482">
        <v>0</v>
      </c>
      <c r="M202" s="482">
        <v>0</v>
      </c>
      <c r="N202" s="482">
        <v>0</v>
      </c>
      <c r="O202" s="482">
        <v>0</v>
      </c>
      <c r="P202" s="482">
        <v>0</v>
      </c>
      <c r="Q202" s="482">
        <v>0</v>
      </c>
      <c r="R202" s="482">
        <v>0</v>
      </c>
      <c r="S202" s="482">
        <v>0</v>
      </c>
      <c r="T202" s="482">
        <v>0</v>
      </c>
      <c r="U202" s="482">
        <v>0</v>
      </c>
      <c r="V202" s="482">
        <v>0</v>
      </c>
      <c r="W202" s="482">
        <v>0</v>
      </c>
      <c r="X202" s="482">
        <v>0</v>
      </c>
      <c r="Y202" s="490" t="s">
        <v>418</v>
      </c>
      <c r="Z202" s="490" t="s">
        <v>418</v>
      </c>
      <c r="AA202" s="482">
        <v>0</v>
      </c>
      <c r="AB202" s="490">
        <v>0</v>
      </c>
      <c r="AC202" s="482">
        <v>0</v>
      </c>
      <c r="AD202" s="490">
        <v>0</v>
      </c>
      <c r="AE202" s="482">
        <v>0</v>
      </c>
      <c r="AF202" s="491">
        <v>0</v>
      </c>
    </row>
    <row r="203" spans="1:32" ht="15" customHeight="1" x14ac:dyDescent="0.2">
      <c r="A203" s="463" t="s">
        <v>113</v>
      </c>
      <c r="B203" s="482">
        <v>0</v>
      </c>
      <c r="C203" s="482">
        <v>0</v>
      </c>
      <c r="D203" s="482">
        <v>0</v>
      </c>
      <c r="E203" s="482">
        <v>0</v>
      </c>
      <c r="F203" s="482">
        <v>0</v>
      </c>
      <c r="G203" s="482">
        <v>0</v>
      </c>
      <c r="H203" s="482">
        <v>0</v>
      </c>
      <c r="I203" s="482" t="s">
        <v>20</v>
      </c>
      <c r="J203" s="479" t="s">
        <v>113</v>
      </c>
      <c r="K203" s="489">
        <v>0</v>
      </c>
      <c r="L203" s="482">
        <v>0</v>
      </c>
      <c r="M203" s="482">
        <v>0</v>
      </c>
      <c r="N203" s="482">
        <v>0</v>
      </c>
      <c r="O203" s="482">
        <v>0</v>
      </c>
      <c r="P203" s="482">
        <v>0</v>
      </c>
      <c r="Q203" s="482">
        <v>0</v>
      </c>
      <c r="R203" s="482">
        <v>0</v>
      </c>
      <c r="S203" s="482">
        <v>0</v>
      </c>
      <c r="T203" s="482">
        <v>0</v>
      </c>
      <c r="U203" s="482">
        <v>0</v>
      </c>
      <c r="V203" s="482">
        <v>0</v>
      </c>
      <c r="W203" s="482">
        <v>0</v>
      </c>
      <c r="X203" s="482">
        <v>0</v>
      </c>
      <c r="Y203" s="490" t="s">
        <v>418</v>
      </c>
      <c r="Z203" s="490" t="s">
        <v>418</v>
      </c>
      <c r="AA203" s="482">
        <v>0</v>
      </c>
      <c r="AB203" s="490">
        <v>0</v>
      </c>
      <c r="AC203" s="482">
        <v>0</v>
      </c>
      <c r="AD203" s="490">
        <v>0</v>
      </c>
      <c r="AE203" s="482">
        <v>0</v>
      </c>
      <c r="AF203" s="491">
        <v>0</v>
      </c>
    </row>
    <row r="204" spans="1:32" ht="15" customHeight="1" x14ac:dyDescent="0.2">
      <c r="A204" s="463" t="s">
        <v>114</v>
      </c>
      <c r="B204" s="482">
        <v>0</v>
      </c>
      <c r="C204" s="482">
        <v>0</v>
      </c>
      <c r="D204" s="482">
        <v>0</v>
      </c>
      <c r="E204" s="482">
        <v>0</v>
      </c>
      <c r="F204" s="482">
        <v>0</v>
      </c>
      <c r="G204" s="482">
        <v>0</v>
      </c>
      <c r="H204" s="482">
        <v>0</v>
      </c>
      <c r="I204" s="482" t="s">
        <v>20</v>
      </c>
      <c r="J204" s="479" t="s">
        <v>114</v>
      </c>
      <c r="K204" s="489">
        <v>0</v>
      </c>
      <c r="L204" s="482">
        <v>0</v>
      </c>
      <c r="M204" s="482">
        <v>0</v>
      </c>
      <c r="N204" s="482">
        <v>0</v>
      </c>
      <c r="O204" s="482">
        <v>0</v>
      </c>
      <c r="P204" s="482">
        <v>0</v>
      </c>
      <c r="Q204" s="482">
        <v>0</v>
      </c>
      <c r="R204" s="482">
        <v>0</v>
      </c>
      <c r="S204" s="482">
        <v>0</v>
      </c>
      <c r="T204" s="482">
        <v>0</v>
      </c>
      <c r="U204" s="482">
        <v>0</v>
      </c>
      <c r="V204" s="482">
        <v>0</v>
      </c>
      <c r="W204" s="482">
        <v>0</v>
      </c>
      <c r="X204" s="482">
        <v>0</v>
      </c>
      <c r="Y204" s="490" t="s">
        <v>418</v>
      </c>
      <c r="Z204" s="490" t="s">
        <v>418</v>
      </c>
      <c r="AA204" s="482">
        <v>0</v>
      </c>
      <c r="AB204" s="490">
        <v>0</v>
      </c>
      <c r="AC204" s="482">
        <v>0</v>
      </c>
      <c r="AD204" s="490">
        <v>0</v>
      </c>
      <c r="AE204" s="482">
        <v>0</v>
      </c>
      <c r="AF204" s="491">
        <v>0</v>
      </c>
    </row>
    <row r="205" spans="1:32" ht="15" customHeight="1" x14ac:dyDescent="0.2">
      <c r="A205" s="463" t="s">
        <v>115</v>
      </c>
      <c r="B205" s="482">
        <v>0</v>
      </c>
      <c r="C205" s="482">
        <v>0</v>
      </c>
      <c r="D205" s="482">
        <v>0</v>
      </c>
      <c r="E205" s="482">
        <v>0</v>
      </c>
      <c r="F205" s="482">
        <v>0</v>
      </c>
      <c r="G205" s="482">
        <v>0</v>
      </c>
      <c r="H205" s="482">
        <v>0</v>
      </c>
      <c r="I205" s="482" t="s">
        <v>20</v>
      </c>
      <c r="J205" s="479" t="s">
        <v>115</v>
      </c>
      <c r="K205" s="489">
        <v>0</v>
      </c>
      <c r="L205" s="482">
        <v>0</v>
      </c>
      <c r="M205" s="482">
        <v>0</v>
      </c>
      <c r="N205" s="482">
        <v>0</v>
      </c>
      <c r="O205" s="482">
        <v>0</v>
      </c>
      <c r="P205" s="482">
        <v>0</v>
      </c>
      <c r="Q205" s="482">
        <v>0</v>
      </c>
      <c r="R205" s="482">
        <v>0</v>
      </c>
      <c r="S205" s="482">
        <v>0</v>
      </c>
      <c r="T205" s="482">
        <v>0</v>
      </c>
      <c r="U205" s="482">
        <v>0</v>
      </c>
      <c r="V205" s="482">
        <v>0</v>
      </c>
      <c r="W205" s="482">
        <v>0</v>
      </c>
      <c r="X205" s="482">
        <v>0</v>
      </c>
      <c r="Y205" s="490" t="s">
        <v>418</v>
      </c>
      <c r="Z205" s="490" t="s">
        <v>418</v>
      </c>
      <c r="AA205" s="482">
        <v>0</v>
      </c>
      <c r="AB205" s="490">
        <v>0</v>
      </c>
      <c r="AC205" s="482">
        <v>0</v>
      </c>
      <c r="AD205" s="490">
        <v>0</v>
      </c>
      <c r="AE205" s="482">
        <v>0</v>
      </c>
      <c r="AF205" s="491">
        <v>0</v>
      </c>
    </row>
    <row r="206" spans="1:32" ht="15" customHeight="1" x14ac:dyDescent="0.2">
      <c r="A206" s="463" t="s">
        <v>66</v>
      </c>
      <c r="B206" s="482">
        <v>0</v>
      </c>
      <c r="C206" s="482">
        <v>0</v>
      </c>
      <c r="D206" s="482">
        <v>0</v>
      </c>
      <c r="E206" s="482">
        <v>0</v>
      </c>
      <c r="F206" s="482">
        <v>0</v>
      </c>
      <c r="G206" s="482">
        <v>0</v>
      </c>
      <c r="H206" s="482">
        <v>0</v>
      </c>
      <c r="I206" s="482" t="s">
        <v>20</v>
      </c>
      <c r="J206" s="479" t="s">
        <v>66</v>
      </c>
      <c r="K206" s="489">
        <v>0</v>
      </c>
      <c r="L206" s="482">
        <v>0</v>
      </c>
      <c r="M206" s="482">
        <v>0</v>
      </c>
      <c r="N206" s="482">
        <v>0</v>
      </c>
      <c r="O206" s="482">
        <v>0</v>
      </c>
      <c r="P206" s="482">
        <v>0</v>
      </c>
      <c r="Q206" s="482">
        <v>0</v>
      </c>
      <c r="R206" s="482">
        <v>0</v>
      </c>
      <c r="S206" s="482">
        <v>0</v>
      </c>
      <c r="T206" s="482">
        <v>0</v>
      </c>
      <c r="U206" s="482">
        <v>0</v>
      </c>
      <c r="V206" s="482">
        <v>0</v>
      </c>
      <c r="W206" s="482">
        <v>0</v>
      </c>
      <c r="X206" s="482">
        <v>0</v>
      </c>
      <c r="Y206" s="490" t="s">
        <v>418</v>
      </c>
      <c r="Z206" s="490" t="s">
        <v>418</v>
      </c>
      <c r="AA206" s="482">
        <v>0</v>
      </c>
      <c r="AB206" s="490">
        <v>0</v>
      </c>
      <c r="AC206" s="482">
        <v>0</v>
      </c>
      <c r="AD206" s="490">
        <v>0</v>
      </c>
      <c r="AE206" s="482">
        <v>0</v>
      </c>
      <c r="AF206" s="491">
        <v>0</v>
      </c>
    </row>
    <row r="207" spans="1:32" ht="15" customHeight="1" x14ac:dyDescent="0.2">
      <c r="A207" s="463" t="s">
        <v>116</v>
      </c>
      <c r="B207" s="482">
        <v>0</v>
      </c>
      <c r="C207" s="482">
        <v>0</v>
      </c>
      <c r="D207" s="482">
        <v>0</v>
      </c>
      <c r="E207" s="482">
        <v>0</v>
      </c>
      <c r="F207" s="482">
        <v>0</v>
      </c>
      <c r="G207" s="482">
        <v>0</v>
      </c>
      <c r="H207" s="482">
        <v>0</v>
      </c>
      <c r="I207" s="482" t="s">
        <v>20</v>
      </c>
      <c r="J207" s="479" t="s">
        <v>116</v>
      </c>
      <c r="K207" s="489">
        <v>0</v>
      </c>
      <c r="L207" s="482">
        <v>0</v>
      </c>
      <c r="M207" s="482">
        <v>0</v>
      </c>
      <c r="N207" s="482">
        <v>0</v>
      </c>
      <c r="O207" s="482">
        <v>0</v>
      </c>
      <c r="P207" s="482">
        <v>0</v>
      </c>
      <c r="Q207" s="482">
        <v>0</v>
      </c>
      <c r="R207" s="482">
        <v>0</v>
      </c>
      <c r="S207" s="482">
        <v>0</v>
      </c>
      <c r="T207" s="482">
        <v>0</v>
      </c>
      <c r="U207" s="482">
        <v>0</v>
      </c>
      <c r="V207" s="482">
        <v>0</v>
      </c>
      <c r="W207" s="482">
        <v>0</v>
      </c>
      <c r="X207" s="482">
        <v>0</v>
      </c>
      <c r="Y207" s="490" t="s">
        <v>418</v>
      </c>
      <c r="Z207" s="490" t="s">
        <v>418</v>
      </c>
      <c r="AA207" s="482">
        <v>0</v>
      </c>
      <c r="AB207" s="490">
        <v>0</v>
      </c>
      <c r="AC207" s="482">
        <v>0</v>
      </c>
      <c r="AD207" s="490">
        <v>0</v>
      </c>
      <c r="AE207" s="482">
        <v>0</v>
      </c>
      <c r="AF207" s="491">
        <v>0</v>
      </c>
    </row>
    <row r="208" spans="1:32" ht="15" customHeight="1" x14ac:dyDescent="0.2">
      <c r="A208" s="463" t="s">
        <v>117</v>
      </c>
      <c r="B208" s="482">
        <v>0</v>
      </c>
      <c r="C208" s="482">
        <v>0</v>
      </c>
      <c r="D208" s="482">
        <v>0</v>
      </c>
      <c r="E208" s="482">
        <v>0</v>
      </c>
      <c r="F208" s="482">
        <v>0</v>
      </c>
      <c r="G208" s="482">
        <v>0</v>
      </c>
      <c r="H208" s="482">
        <v>0</v>
      </c>
      <c r="I208" s="482" t="s">
        <v>20</v>
      </c>
      <c r="J208" s="479" t="s">
        <v>117</v>
      </c>
      <c r="K208" s="489">
        <v>0</v>
      </c>
      <c r="L208" s="482">
        <v>0</v>
      </c>
      <c r="M208" s="482">
        <v>0</v>
      </c>
      <c r="N208" s="482">
        <v>0</v>
      </c>
      <c r="O208" s="482">
        <v>0</v>
      </c>
      <c r="P208" s="482">
        <v>0</v>
      </c>
      <c r="Q208" s="482">
        <v>0</v>
      </c>
      <c r="R208" s="482">
        <v>0</v>
      </c>
      <c r="S208" s="482">
        <v>0</v>
      </c>
      <c r="T208" s="482">
        <v>0</v>
      </c>
      <c r="U208" s="482">
        <v>0</v>
      </c>
      <c r="V208" s="482">
        <v>0</v>
      </c>
      <c r="W208" s="482">
        <v>0</v>
      </c>
      <c r="X208" s="482">
        <v>0</v>
      </c>
      <c r="Y208" s="490" t="s">
        <v>418</v>
      </c>
      <c r="Z208" s="490" t="s">
        <v>418</v>
      </c>
      <c r="AA208" s="482">
        <v>0</v>
      </c>
      <c r="AB208" s="490">
        <v>0</v>
      </c>
      <c r="AC208" s="482">
        <v>0</v>
      </c>
      <c r="AD208" s="490">
        <v>0</v>
      </c>
      <c r="AE208" s="482">
        <v>0</v>
      </c>
      <c r="AF208" s="491">
        <v>0</v>
      </c>
    </row>
    <row r="209" spans="1:32" ht="15" customHeight="1" x14ac:dyDescent="0.2">
      <c r="A209" s="463" t="s">
        <v>118</v>
      </c>
      <c r="B209" s="482">
        <v>0</v>
      </c>
      <c r="C209" s="482">
        <v>0</v>
      </c>
      <c r="D209" s="482">
        <v>0</v>
      </c>
      <c r="E209" s="482">
        <v>0</v>
      </c>
      <c r="F209" s="482">
        <v>0</v>
      </c>
      <c r="G209" s="482">
        <v>0</v>
      </c>
      <c r="H209" s="482">
        <v>0</v>
      </c>
      <c r="I209" s="482" t="s">
        <v>20</v>
      </c>
      <c r="J209" s="479" t="s">
        <v>118</v>
      </c>
      <c r="K209" s="489">
        <v>0</v>
      </c>
      <c r="L209" s="482">
        <v>0</v>
      </c>
      <c r="M209" s="482">
        <v>0</v>
      </c>
      <c r="N209" s="482">
        <v>0</v>
      </c>
      <c r="O209" s="482">
        <v>0</v>
      </c>
      <c r="P209" s="482">
        <v>0</v>
      </c>
      <c r="Q209" s="482">
        <v>0</v>
      </c>
      <c r="R209" s="482">
        <v>0</v>
      </c>
      <c r="S209" s="482">
        <v>0</v>
      </c>
      <c r="T209" s="482">
        <v>0</v>
      </c>
      <c r="U209" s="482">
        <v>0</v>
      </c>
      <c r="V209" s="482">
        <v>0</v>
      </c>
      <c r="W209" s="482">
        <v>0</v>
      </c>
      <c r="X209" s="482">
        <v>0</v>
      </c>
      <c r="Y209" s="490" t="s">
        <v>418</v>
      </c>
      <c r="Z209" s="490" t="s">
        <v>418</v>
      </c>
      <c r="AA209" s="482">
        <v>0</v>
      </c>
      <c r="AB209" s="490">
        <v>0</v>
      </c>
      <c r="AC209" s="482">
        <v>0</v>
      </c>
      <c r="AD209" s="490">
        <v>0</v>
      </c>
      <c r="AE209" s="482">
        <v>0</v>
      </c>
      <c r="AF209" s="491">
        <v>0</v>
      </c>
    </row>
    <row r="210" spans="1:32" ht="15" customHeight="1" x14ac:dyDescent="0.2">
      <c r="A210" s="463" t="s">
        <v>68</v>
      </c>
      <c r="B210" s="482">
        <v>0</v>
      </c>
      <c r="C210" s="482">
        <v>0</v>
      </c>
      <c r="D210" s="482">
        <v>0</v>
      </c>
      <c r="E210" s="482">
        <v>0</v>
      </c>
      <c r="F210" s="482">
        <v>0</v>
      </c>
      <c r="G210" s="482">
        <v>0</v>
      </c>
      <c r="H210" s="482">
        <v>0</v>
      </c>
      <c r="I210" s="482" t="s">
        <v>20</v>
      </c>
      <c r="J210" s="479" t="s">
        <v>68</v>
      </c>
      <c r="K210" s="489">
        <v>0</v>
      </c>
      <c r="L210" s="482">
        <v>0</v>
      </c>
      <c r="M210" s="482">
        <v>0</v>
      </c>
      <c r="N210" s="482">
        <v>0</v>
      </c>
      <c r="O210" s="482">
        <v>0</v>
      </c>
      <c r="P210" s="482">
        <v>0</v>
      </c>
      <c r="Q210" s="482">
        <v>0</v>
      </c>
      <c r="R210" s="482">
        <v>0</v>
      </c>
      <c r="S210" s="482">
        <v>0</v>
      </c>
      <c r="T210" s="482">
        <v>0</v>
      </c>
      <c r="U210" s="482">
        <v>0</v>
      </c>
      <c r="V210" s="482">
        <v>0</v>
      </c>
      <c r="W210" s="482">
        <v>0</v>
      </c>
      <c r="X210" s="482">
        <v>0</v>
      </c>
      <c r="Y210" s="490" t="s">
        <v>418</v>
      </c>
      <c r="Z210" s="490" t="s">
        <v>418</v>
      </c>
      <c r="AA210" s="482">
        <v>0</v>
      </c>
      <c r="AB210" s="490">
        <v>0</v>
      </c>
      <c r="AC210" s="482">
        <v>0</v>
      </c>
      <c r="AD210" s="490">
        <v>0</v>
      </c>
      <c r="AE210" s="482">
        <v>0</v>
      </c>
      <c r="AF210" s="491">
        <v>0</v>
      </c>
    </row>
    <row r="211" spans="1:32" ht="15" customHeight="1" x14ac:dyDescent="0.2">
      <c r="A211" s="463" t="s">
        <v>119</v>
      </c>
      <c r="B211" s="482">
        <v>0</v>
      </c>
      <c r="C211" s="482">
        <v>0</v>
      </c>
      <c r="D211" s="482">
        <v>0</v>
      </c>
      <c r="E211" s="482">
        <v>0</v>
      </c>
      <c r="F211" s="482">
        <v>0</v>
      </c>
      <c r="G211" s="482">
        <v>0</v>
      </c>
      <c r="H211" s="482">
        <v>0</v>
      </c>
      <c r="I211" s="482" t="s">
        <v>20</v>
      </c>
      <c r="J211" s="479" t="s">
        <v>119</v>
      </c>
      <c r="K211" s="489">
        <v>0</v>
      </c>
      <c r="L211" s="482">
        <v>0</v>
      </c>
      <c r="M211" s="482">
        <v>0</v>
      </c>
      <c r="N211" s="482">
        <v>0</v>
      </c>
      <c r="O211" s="482">
        <v>0</v>
      </c>
      <c r="P211" s="482">
        <v>0</v>
      </c>
      <c r="Q211" s="482">
        <v>0</v>
      </c>
      <c r="R211" s="482">
        <v>0</v>
      </c>
      <c r="S211" s="482">
        <v>0</v>
      </c>
      <c r="T211" s="482">
        <v>0</v>
      </c>
      <c r="U211" s="482">
        <v>0</v>
      </c>
      <c r="V211" s="482">
        <v>0</v>
      </c>
      <c r="W211" s="482">
        <v>0</v>
      </c>
      <c r="X211" s="482">
        <v>0</v>
      </c>
      <c r="Y211" s="490" t="s">
        <v>418</v>
      </c>
      <c r="Z211" s="490" t="s">
        <v>418</v>
      </c>
      <c r="AA211" s="482">
        <v>0</v>
      </c>
      <c r="AB211" s="490">
        <v>0</v>
      </c>
      <c r="AC211" s="482">
        <v>0</v>
      </c>
      <c r="AD211" s="490">
        <v>0</v>
      </c>
      <c r="AE211" s="482">
        <v>0</v>
      </c>
      <c r="AF211" s="491">
        <v>0</v>
      </c>
    </row>
    <row r="212" spans="1:32" ht="15" customHeight="1" x14ac:dyDescent="0.2">
      <c r="A212" s="463" t="s">
        <v>120</v>
      </c>
      <c r="B212" s="482">
        <v>0</v>
      </c>
      <c r="C212" s="482">
        <v>0</v>
      </c>
      <c r="D212" s="482">
        <v>0</v>
      </c>
      <c r="E212" s="482">
        <v>0</v>
      </c>
      <c r="F212" s="482">
        <v>0</v>
      </c>
      <c r="G212" s="482">
        <v>0</v>
      </c>
      <c r="H212" s="482">
        <v>0</v>
      </c>
      <c r="I212" s="482" t="s">
        <v>20</v>
      </c>
      <c r="J212" s="479" t="s">
        <v>120</v>
      </c>
      <c r="K212" s="489">
        <v>0</v>
      </c>
      <c r="L212" s="482">
        <v>0</v>
      </c>
      <c r="M212" s="482">
        <v>0</v>
      </c>
      <c r="N212" s="482">
        <v>0</v>
      </c>
      <c r="O212" s="482">
        <v>0</v>
      </c>
      <c r="P212" s="482">
        <v>0</v>
      </c>
      <c r="Q212" s="482">
        <v>0</v>
      </c>
      <c r="R212" s="482">
        <v>0</v>
      </c>
      <c r="S212" s="482">
        <v>0</v>
      </c>
      <c r="T212" s="482">
        <v>0</v>
      </c>
      <c r="U212" s="482">
        <v>0</v>
      </c>
      <c r="V212" s="482">
        <v>0</v>
      </c>
      <c r="W212" s="482">
        <v>0</v>
      </c>
      <c r="X212" s="482">
        <v>0</v>
      </c>
      <c r="Y212" s="490" t="s">
        <v>418</v>
      </c>
      <c r="Z212" s="490" t="s">
        <v>418</v>
      </c>
      <c r="AA212" s="482">
        <v>0</v>
      </c>
      <c r="AB212" s="490">
        <v>0</v>
      </c>
      <c r="AC212" s="482">
        <v>0</v>
      </c>
      <c r="AD212" s="490">
        <v>0</v>
      </c>
      <c r="AE212" s="482">
        <v>0</v>
      </c>
      <c r="AF212" s="491">
        <v>0</v>
      </c>
    </row>
    <row r="213" spans="1:32" ht="15" customHeight="1" x14ac:dyDescent="0.2">
      <c r="A213" s="463" t="s">
        <v>121</v>
      </c>
      <c r="B213" s="482">
        <v>0</v>
      </c>
      <c r="C213" s="482">
        <v>0</v>
      </c>
      <c r="D213" s="482">
        <v>0</v>
      </c>
      <c r="E213" s="482">
        <v>0</v>
      </c>
      <c r="F213" s="482">
        <v>0</v>
      </c>
      <c r="G213" s="482">
        <v>0</v>
      </c>
      <c r="H213" s="482">
        <v>0</v>
      </c>
      <c r="I213" s="482" t="s">
        <v>20</v>
      </c>
      <c r="J213" s="479" t="s">
        <v>121</v>
      </c>
      <c r="K213" s="489">
        <v>0</v>
      </c>
      <c r="L213" s="482">
        <v>0</v>
      </c>
      <c r="M213" s="482">
        <v>0</v>
      </c>
      <c r="N213" s="482">
        <v>0</v>
      </c>
      <c r="O213" s="482">
        <v>0</v>
      </c>
      <c r="P213" s="482">
        <v>0</v>
      </c>
      <c r="Q213" s="482">
        <v>0</v>
      </c>
      <c r="R213" s="482">
        <v>0</v>
      </c>
      <c r="S213" s="482">
        <v>0</v>
      </c>
      <c r="T213" s="482">
        <v>0</v>
      </c>
      <c r="U213" s="482">
        <v>0</v>
      </c>
      <c r="V213" s="482">
        <v>0</v>
      </c>
      <c r="W213" s="482">
        <v>0</v>
      </c>
      <c r="X213" s="482">
        <v>0</v>
      </c>
      <c r="Y213" s="490" t="s">
        <v>418</v>
      </c>
      <c r="Z213" s="490" t="s">
        <v>418</v>
      </c>
      <c r="AA213" s="482">
        <v>0</v>
      </c>
      <c r="AB213" s="490">
        <v>0</v>
      </c>
      <c r="AC213" s="482">
        <v>0</v>
      </c>
      <c r="AD213" s="490">
        <v>0</v>
      </c>
      <c r="AE213" s="482">
        <v>0</v>
      </c>
      <c r="AF213" s="491">
        <v>0</v>
      </c>
    </row>
    <row r="214" spans="1:32" ht="15" customHeight="1" x14ac:dyDescent="0.2">
      <c r="A214" s="463" t="s">
        <v>70</v>
      </c>
      <c r="B214" s="482">
        <v>0</v>
      </c>
      <c r="C214" s="482">
        <v>0</v>
      </c>
      <c r="D214" s="482">
        <v>0</v>
      </c>
      <c r="E214" s="482">
        <v>0</v>
      </c>
      <c r="F214" s="482">
        <v>0</v>
      </c>
      <c r="G214" s="482">
        <v>0</v>
      </c>
      <c r="H214" s="482">
        <v>0</v>
      </c>
      <c r="I214" s="482" t="s">
        <v>20</v>
      </c>
      <c r="J214" s="479" t="s">
        <v>70</v>
      </c>
      <c r="K214" s="489">
        <v>0</v>
      </c>
      <c r="L214" s="482">
        <v>0</v>
      </c>
      <c r="M214" s="482">
        <v>0</v>
      </c>
      <c r="N214" s="482">
        <v>0</v>
      </c>
      <c r="O214" s="482">
        <v>0</v>
      </c>
      <c r="P214" s="482">
        <v>0</v>
      </c>
      <c r="Q214" s="482">
        <v>0</v>
      </c>
      <c r="R214" s="482">
        <v>0</v>
      </c>
      <c r="S214" s="482">
        <v>0</v>
      </c>
      <c r="T214" s="482">
        <v>0</v>
      </c>
      <c r="U214" s="482">
        <v>0</v>
      </c>
      <c r="V214" s="482">
        <v>0</v>
      </c>
      <c r="W214" s="482">
        <v>0</v>
      </c>
      <c r="X214" s="482">
        <v>0</v>
      </c>
      <c r="Y214" s="490" t="s">
        <v>418</v>
      </c>
      <c r="Z214" s="490" t="s">
        <v>418</v>
      </c>
      <c r="AA214" s="482">
        <v>0</v>
      </c>
      <c r="AB214" s="490">
        <v>0</v>
      </c>
      <c r="AC214" s="482">
        <v>0</v>
      </c>
      <c r="AD214" s="490">
        <v>0</v>
      </c>
      <c r="AE214" s="482">
        <v>0</v>
      </c>
      <c r="AF214" s="491">
        <v>0</v>
      </c>
    </row>
    <row r="215" spans="1:32" ht="15" customHeight="1" x14ac:dyDescent="0.2">
      <c r="A215" s="463" t="s">
        <v>122</v>
      </c>
      <c r="B215" s="482">
        <v>0</v>
      </c>
      <c r="C215" s="482">
        <v>0</v>
      </c>
      <c r="D215" s="482">
        <v>0</v>
      </c>
      <c r="E215" s="482">
        <v>0</v>
      </c>
      <c r="F215" s="482">
        <v>0</v>
      </c>
      <c r="G215" s="482">
        <v>0</v>
      </c>
      <c r="H215" s="482">
        <v>0</v>
      </c>
      <c r="I215" s="482" t="s">
        <v>20</v>
      </c>
      <c r="J215" s="479" t="s">
        <v>122</v>
      </c>
      <c r="K215" s="489">
        <v>0</v>
      </c>
      <c r="L215" s="482">
        <v>0</v>
      </c>
      <c r="M215" s="482">
        <v>0</v>
      </c>
      <c r="N215" s="482">
        <v>0</v>
      </c>
      <c r="O215" s="482">
        <v>0</v>
      </c>
      <c r="P215" s="482">
        <v>0</v>
      </c>
      <c r="Q215" s="482">
        <v>0</v>
      </c>
      <c r="R215" s="482">
        <v>0</v>
      </c>
      <c r="S215" s="482">
        <v>0</v>
      </c>
      <c r="T215" s="482">
        <v>0</v>
      </c>
      <c r="U215" s="482">
        <v>0</v>
      </c>
      <c r="V215" s="482">
        <v>0</v>
      </c>
      <c r="W215" s="482">
        <v>0</v>
      </c>
      <c r="X215" s="482">
        <v>0</v>
      </c>
      <c r="Y215" s="490" t="s">
        <v>418</v>
      </c>
      <c r="Z215" s="490" t="s">
        <v>418</v>
      </c>
      <c r="AA215" s="482">
        <v>0</v>
      </c>
      <c r="AB215" s="490">
        <v>0</v>
      </c>
      <c r="AC215" s="482">
        <v>0</v>
      </c>
      <c r="AD215" s="490">
        <v>0</v>
      </c>
      <c r="AE215" s="482">
        <v>0</v>
      </c>
      <c r="AF215" s="491">
        <v>0</v>
      </c>
    </row>
    <row r="216" spans="1:32" ht="15" customHeight="1" x14ac:dyDescent="0.2">
      <c r="A216" s="463" t="s">
        <v>123</v>
      </c>
      <c r="B216" s="482">
        <v>0</v>
      </c>
      <c r="C216" s="482">
        <v>0</v>
      </c>
      <c r="D216" s="482">
        <v>0</v>
      </c>
      <c r="E216" s="482">
        <v>0</v>
      </c>
      <c r="F216" s="482">
        <v>0</v>
      </c>
      <c r="G216" s="482">
        <v>0</v>
      </c>
      <c r="H216" s="482">
        <v>0</v>
      </c>
      <c r="I216" s="482" t="s">
        <v>20</v>
      </c>
      <c r="J216" s="479" t="s">
        <v>123</v>
      </c>
      <c r="K216" s="489">
        <v>0</v>
      </c>
      <c r="L216" s="482">
        <v>0</v>
      </c>
      <c r="M216" s="482">
        <v>0</v>
      </c>
      <c r="N216" s="482">
        <v>0</v>
      </c>
      <c r="O216" s="482">
        <v>0</v>
      </c>
      <c r="P216" s="482">
        <v>0</v>
      </c>
      <c r="Q216" s="482">
        <v>0</v>
      </c>
      <c r="R216" s="482">
        <v>0</v>
      </c>
      <c r="S216" s="482">
        <v>0</v>
      </c>
      <c r="T216" s="482">
        <v>0</v>
      </c>
      <c r="U216" s="482">
        <v>0</v>
      </c>
      <c r="V216" s="482">
        <v>0</v>
      </c>
      <c r="W216" s="482">
        <v>0</v>
      </c>
      <c r="X216" s="482">
        <v>0</v>
      </c>
      <c r="Y216" s="490" t="s">
        <v>418</v>
      </c>
      <c r="Z216" s="490" t="s">
        <v>418</v>
      </c>
      <c r="AA216" s="482">
        <v>0</v>
      </c>
      <c r="AB216" s="490">
        <v>0</v>
      </c>
      <c r="AC216" s="482">
        <v>0</v>
      </c>
      <c r="AD216" s="490">
        <v>0</v>
      </c>
      <c r="AE216" s="482">
        <v>0</v>
      </c>
      <c r="AF216" s="491">
        <v>0</v>
      </c>
    </row>
    <row r="217" spans="1:32" ht="15" customHeight="1" thickBot="1" x14ac:dyDescent="0.25">
      <c r="A217" s="463" t="s">
        <v>124</v>
      </c>
      <c r="B217" s="482">
        <v>0</v>
      </c>
      <c r="C217" s="482">
        <v>0</v>
      </c>
      <c r="D217" s="482">
        <v>0</v>
      </c>
      <c r="E217" s="482">
        <v>0</v>
      </c>
      <c r="F217" s="482">
        <v>0</v>
      </c>
      <c r="G217" s="482">
        <v>0</v>
      </c>
      <c r="H217" s="482">
        <v>0</v>
      </c>
      <c r="I217" s="482" t="s">
        <v>20</v>
      </c>
      <c r="J217" s="479" t="s">
        <v>124</v>
      </c>
      <c r="K217" s="501">
        <v>0</v>
      </c>
      <c r="L217" s="502">
        <v>0</v>
      </c>
      <c r="M217" s="502">
        <v>0</v>
      </c>
      <c r="N217" s="502">
        <v>0</v>
      </c>
      <c r="O217" s="502">
        <v>0</v>
      </c>
      <c r="P217" s="502">
        <v>0</v>
      </c>
      <c r="Q217" s="502">
        <v>0</v>
      </c>
      <c r="R217" s="502">
        <v>0</v>
      </c>
      <c r="S217" s="502">
        <v>0</v>
      </c>
      <c r="T217" s="502">
        <v>0</v>
      </c>
      <c r="U217" s="502">
        <v>0</v>
      </c>
      <c r="V217" s="502">
        <v>0</v>
      </c>
      <c r="W217" s="502">
        <v>0</v>
      </c>
      <c r="X217" s="502">
        <v>0</v>
      </c>
      <c r="Y217" s="503" t="s">
        <v>418</v>
      </c>
      <c r="Z217" s="503" t="s">
        <v>418</v>
      </c>
      <c r="AA217" s="502">
        <v>0</v>
      </c>
      <c r="AB217" s="503">
        <v>0</v>
      </c>
      <c r="AC217" s="502">
        <v>0</v>
      </c>
      <c r="AD217" s="503">
        <v>0</v>
      </c>
      <c r="AE217" s="502">
        <v>0</v>
      </c>
      <c r="AF217" s="504">
        <v>0</v>
      </c>
    </row>
    <row r="218" spans="1:32" ht="15" customHeight="1" x14ac:dyDescent="0.2">
      <c r="A218" s="463" t="s">
        <v>125</v>
      </c>
      <c r="B218" s="505">
        <v>58</v>
      </c>
      <c r="C218" s="505">
        <v>1</v>
      </c>
      <c r="D218" s="505">
        <v>50</v>
      </c>
      <c r="E218" s="505">
        <v>5</v>
      </c>
      <c r="F218" s="505">
        <v>2</v>
      </c>
      <c r="G218" s="505">
        <v>0</v>
      </c>
      <c r="H218" s="505">
        <v>0</v>
      </c>
      <c r="I218" s="505" t="s">
        <v>20</v>
      </c>
      <c r="J218" s="466" t="s">
        <v>125</v>
      </c>
      <c r="K218" s="506">
        <v>7</v>
      </c>
      <c r="L218" s="506">
        <v>22</v>
      </c>
      <c r="M218" s="506">
        <v>24</v>
      </c>
      <c r="N218" s="506">
        <v>4</v>
      </c>
      <c r="O218" s="506">
        <v>1</v>
      </c>
      <c r="P218" s="506">
        <v>0</v>
      </c>
      <c r="Q218" s="506">
        <v>0</v>
      </c>
      <c r="R218" s="506">
        <v>0</v>
      </c>
      <c r="S218" s="506">
        <v>0</v>
      </c>
      <c r="T218" s="506">
        <v>0</v>
      </c>
      <c r="U218" s="506">
        <v>0</v>
      </c>
      <c r="V218" s="506">
        <v>0</v>
      </c>
      <c r="W218" s="506">
        <v>0</v>
      </c>
      <c r="X218" s="506">
        <v>0</v>
      </c>
      <c r="Y218" s="507">
        <v>15</v>
      </c>
      <c r="Z218" s="507">
        <v>19.3</v>
      </c>
      <c r="AA218" s="506">
        <v>0</v>
      </c>
      <c r="AB218" s="507">
        <v>0</v>
      </c>
      <c r="AC218" s="506">
        <v>0</v>
      </c>
      <c r="AD218" s="507">
        <v>0</v>
      </c>
      <c r="AE218" s="506">
        <v>0</v>
      </c>
      <c r="AF218" s="508">
        <v>0</v>
      </c>
    </row>
    <row r="219" spans="1:32" ht="15" customHeight="1" x14ac:dyDescent="0.2">
      <c r="A219" s="463" t="s">
        <v>126</v>
      </c>
      <c r="B219" s="506">
        <v>60</v>
      </c>
      <c r="C219" s="506">
        <v>1</v>
      </c>
      <c r="D219" s="506">
        <v>52</v>
      </c>
      <c r="E219" s="506">
        <v>5</v>
      </c>
      <c r="F219" s="506">
        <v>2</v>
      </c>
      <c r="G219" s="506">
        <v>0</v>
      </c>
      <c r="H219" s="506">
        <v>0</v>
      </c>
      <c r="I219" s="506" t="s">
        <v>20</v>
      </c>
      <c r="J219" s="463" t="s">
        <v>126</v>
      </c>
      <c r="K219" s="506">
        <v>7</v>
      </c>
      <c r="L219" s="506">
        <v>23</v>
      </c>
      <c r="M219" s="506">
        <v>25</v>
      </c>
      <c r="N219" s="506">
        <v>4</v>
      </c>
      <c r="O219" s="506">
        <v>1</v>
      </c>
      <c r="P219" s="506">
        <v>0</v>
      </c>
      <c r="Q219" s="506">
        <v>0</v>
      </c>
      <c r="R219" s="506">
        <v>0</v>
      </c>
      <c r="S219" s="506">
        <v>0</v>
      </c>
      <c r="T219" s="506">
        <v>0</v>
      </c>
      <c r="U219" s="506">
        <v>0</v>
      </c>
      <c r="V219" s="506">
        <v>0</v>
      </c>
      <c r="W219" s="506">
        <v>0</v>
      </c>
      <c r="X219" s="506">
        <v>0</v>
      </c>
      <c r="Y219" s="507">
        <v>14.9</v>
      </c>
      <c r="Z219" s="507">
        <v>19.2</v>
      </c>
      <c r="AA219" s="506">
        <v>0</v>
      </c>
      <c r="AB219" s="507">
        <v>0</v>
      </c>
      <c r="AC219" s="506">
        <v>0</v>
      </c>
      <c r="AD219" s="507">
        <v>0</v>
      </c>
      <c r="AE219" s="506">
        <v>0</v>
      </c>
      <c r="AF219" s="508">
        <v>0</v>
      </c>
    </row>
    <row r="220" spans="1:32" ht="15" customHeight="1" x14ac:dyDescent="0.2">
      <c r="A220" s="463" t="s">
        <v>127</v>
      </c>
      <c r="B220" s="506">
        <v>60</v>
      </c>
      <c r="C220" s="506">
        <v>1</v>
      </c>
      <c r="D220" s="506">
        <v>52</v>
      </c>
      <c r="E220" s="506">
        <v>5</v>
      </c>
      <c r="F220" s="506">
        <v>2</v>
      </c>
      <c r="G220" s="506">
        <v>0</v>
      </c>
      <c r="H220" s="506">
        <v>0</v>
      </c>
      <c r="I220" s="506" t="s">
        <v>20</v>
      </c>
      <c r="J220" s="463" t="s">
        <v>127</v>
      </c>
      <c r="K220" s="506">
        <v>7</v>
      </c>
      <c r="L220" s="506">
        <v>23</v>
      </c>
      <c r="M220" s="506">
        <v>25</v>
      </c>
      <c r="N220" s="506">
        <v>4</v>
      </c>
      <c r="O220" s="506">
        <v>1</v>
      </c>
      <c r="P220" s="506">
        <v>0</v>
      </c>
      <c r="Q220" s="506">
        <v>0</v>
      </c>
      <c r="R220" s="506">
        <v>0</v>
      </c>
      <c r="S220" s="506">
        <v>0</v>
      </c>
      <c r="T220" s="506">
        <v>0</v>
      </c>
      <c r="U220" s="506">
        <v>0</v>
      </c>
      <c r="V220" s="506">
        <v>0</v>
      </c>
      <c r="W220" s="506">
        <v>0</v>
      </c>
      <c r="X220" s="506">
        <v>0</v>
      </c>
      <c r="Y220" s="507">
        <v>14.9</v>
      </c>
      <c r="Z220" s="507">
        <v>19.2</v>
      </c>
      <c r="AA220" s="506">
        <v>0</v>
      </c>
      <c r="AB220" s="507">
        <v>0</v>
      </c>
      <c r="AC220" s="506">
        <v>0</v>
      </c>
      <c r="AD220" s="507">
        <v>0</v>
      </c>
      <c r="AE220" s="506">
        <v>0</v>
      </c>
      <c r="AF220" s="508">
        <v>0</v>
      </c>
    </row>
    <row r="221" spans="1:32" ht="15" customHeight="1" thickBot="1" x14ac:dyDescent="0.25">
      <c r="A221" s="463" t="s">
        <v>128</v>
      </c>
      <c r="B221" s="509">
        <v>60</v>
      </c>
      <c r="C221" s="509">
        <v>1</v>
      </c>
      <c r="D221" s="509">
        <v>52</v>
      </c>
      <c r="E221" s="509">
        <v>5</v>
      </c>
      <c r="F221" s="509">
        <v>2</v>
      </c>
      <c r="G221" s="509">
        <v>0</v>
      </c>
      <c r="H221" s="509">
        <v>0</v>
      </c>
      <c r="I221" s="509" t="s">
        <v>20</v>
      </c>
      <c r="J221" s="476" t="s">
        <v>128</v>
      </c>
      <c r="K221" s="509">
        <v>7</v>
      </c>
      <c r="L221" s="509">
        <v>23</v>
      </c>
      <c r="M221" s="509">
        <v>25</v>
      </c>
      <c r="N221" s="509">
        <v>4</v>
      </c>
      <c r="O221" s="509">
        <v>1</v>
      </c>
      <c r="P221" s="509">
        <v>0</v>
      </c>
      <c r="Q221" s="509">
        <v>0</v>
      </c>
      <c r="R221" s="509">
        <v>0</v>
      </c>
      <c r="S221" s="509">
        <v>0</v>
      </c>
      <c r="T221" s="509">
        <v>0</v>
      </c>
      <c r="U221" s="509">
        <v>0</v>
      </c>
      <c r="V221" s="509">
        <v>0</v>
      </c>
      <c r="W221" s="509">
        <v>0</v>
      </c>
      <c r="X221" s="509">
        <v>0</v>
      </c>
      <c r="Y221" s="510">
        <v>14.9</v>
      </c>
      <c r="Z221" s="510">
        <v>19.2</v>
      </c>
      <c r="AA221" s="509">
        <v>0</v>
      </c>
      <c r="AB221" s="510">
        <v>0</v>
      </c>
      <c r="AC221" s="509">
        <v>0</v>
      </c>
      <c r="AD221" s="510">
        <v>0</v>
      </c>
      <c r="AE221" s="509">
        <v>0</v>
      </c>
      <c r="AF221" s="511">
        <v>0</v>
      </c>
    </row>
    <row r="222" spans="1:32" ht="15" customHeight="1" x14ac:dyDescent="0.2">
      <c r="A222" s="463"/>
      <c r="AF222" s="512"/>
    </row>
    <row r="223" spans="1:32" ht="15" customHeight="1" x14ac:dyDescent="0.2">
      <c r="A223" s="463"/>
      <c r="AF223" s="512"/>
    </row>
    <row r="224" spans="1:32" ht="15" customHeight="1" x14ac:dyDescent="0.2">
      <c r="A224" s="513">
        <f>A117+1</f>
        <v>44777</v>
      </c>
      <c r="AF224" s="512"/>
    </row>
    <row r="225" spans="1:32" ht="15" customHeight="1" thickBot="1" x14ac:dyDescent="0.25">
      <c r="A225" s="463"/>
      <c r="AF225" s="512"/>
    </row>
    <row r="226" spans="1:32" ht="15" customHeight="1" x14ac:dyDescent="0.2">
      <c r="A226" s="464" t="s">
        <v>226</v>
      </c>
      <c r="B226" s="465" t="s">
        <v>386</v>
      </c>
      <c r="C226" s="465" t="s">
        <v>387</v>
      </c>
      <c r="D226" s="465" t="s">
        <v>387</v>
      </c>
      <c r="E226" s="465" t="s">
        <v>387</v>
      </c>
      <c r="F226" s="465" t="s">
        <v>387</v>
      </c>
      <c r="G226" s="465" t="s">
        <v>387</v>
      </c>
      <c r="H226" s="465" t="s">
        <v>387</v>
      </c>
      <c r="I226" s="465" t="s">
        <v>388</v>
      </c>
      <c r="J226" s="466" t="s">
        <v>389</v>
      </c>
      <c r="K226" s="465" t="s">
        <v>390</v>
      </c>
      <c r="L226" s="465" t="s">
        <v>390</v>
      </c>
      <c r="M226" s="465" t="s">
        <v>390</v>
      </c>
      <c r="N226" s="465" t="s">
        <v>390</v>
      </c>
      <c r="O226" s="465" t="s">
        <v>390</v>
      </c>
      <c r="P226" s="465" t="s">
        <v>390</v>
      </c>
      <c r="Q226" s="465" t="s">
        <v>390</v>
      </c>
      <c r="R226" s="465" t="s">
        <v>390</v>
      </c>
      <c r="S226" s="465" t="s">
        <v>390</v>
      </c>
      <c r="T226" s="465" t="s">
        <v>390</v>
      </c>
      <c r="U226" s="465" t="s">
        <v>390</v>
      </c>
      <c r="V226" s="465" t="s">
        <v>390</v>
      </c>
      <c r="W226" s="465" t="s">
        <v>390</v>
      </c>
      <c r="X226" s="465" t="s">
        <v>390</v>
      </c>
      <c r="Y226" s="467" t="s">
        <v>391</v>
      </c>
      <c r="Z226" s="467" t="s">
        <v>392</v>
      </c>
      <c r="AA226" s="465" t="s">
        <v>393</v>
      </c>
      <c r="AB226" s="467" t="s">
        <v>394</v>
      </c>
      <c r="AC226" s="468" t="s">
        <v>395</v>
      </c>
      <c r="AD226" s="469" t="s">
        <v>396</v>
      </c>
      <c r="AE226" s="468" t="s">
        <v>397</v>
      </c>
      <c r="AF226" s="470" t="s">
        <v>398</v>
      </c>
    </row>
    <row r="227" spans="1:32" ht="15" customHeight="1" x14ac:dyDescent="0.2">
      <c r="A227" s="463" t="s">
        <v>20</v>
      </c>
      <c r="B227" s="471" t="s">
        <v>20</v>
      </c>
      <c r="C227" s="471" t="s">
        <v>21</v>
      </c>
      <c r="D227" s="471" t="s">
        <v>22</v>
      </c>
      <c r="E227" s="471" t="s">
        <v>23</v>
      </c>
      <c r="F227" s="471" t="s">
        <v>24</v>
      </c>
      <c r="G227" s="471" t="s">
        <v>25</v>
      </c>
      <c r="H227" s="471" t="s">
        <v>26</v>
      </c>
      <c r="I227" s="471" t="s">
        <v>20</v>
      </c>
      <c r="J227" s="463" t="s">
        <v>399</v>
      </c>
      <c r="K227" s="471" t="s">
        <v>400</v>
      </c>
      <c r="L227" s="471" t="s">
        <v>401</v>
      </c>
      <c r="M227" s="471" t="s">
        <v>402</v>
      </c>
      <c r="N227" s="471" t="s">
        <v>403</v>
      </c>
      <c r="O227" s="471" t="s">
        <v>404</v>
      </c>
      <c r="P227" s="471" t="s">
        <v>405</v>
      </c>
      <c r="Q227" s="471" t="s">
        <v>406</v>
      </c>
      <c r="R227" s="471" t="s">
        <v>407</v>
      </c>
      <c r="S227" s="471" t="s">
        <v>408</v>
      </c>
      <c r="T227" s="471" t="s">
        <v>409</v>
      </c>
      <c r="U227" s="471" t="s">
        <v>410</v>
      </c>
      <c r="V227" s="471" t="s">
        <v>411</v>
      </c>
      <c r="W227" s="471" t="s">
        <v>412</v>
      </c>
      <c r="X227" s="471" t="s">
        <v>413</v>
      </c>
      <c r="Y227" s="472" t="s">
        <v>20</v>
      </c>
      <c r="Z227" s="472" t="s">
        <v>414</v>
      </c>
      <c r="AA227" s="471" t="s">
        <v>410</v>
      </c>
      <c r="AB227" s="471" t="s">
        <v>410</v>
      </c>
      <c r="AC227" s="473" t="s">
        <v>419</v>
      </c>
      <c r="AD227" s="473" t="s">
        <v>419</v>
      </c>
      <c r="AE227" s="473" t="s">
        <v>420</v>
      </c>
      <c r="AF227" s="474" t="s">
        <v>420</v>
      </c>
    </row>
    <row r="228" spans="1:32" ht="15" customHeight="1" thickBot="1" x14ac:dyDescent="0.25">
      <c r="A228" s="463" t="s">
        <v>20</v>
      </c>
      <c r="B228" s="471" t="s">
        <v>20</v>
      </c>
      <c r="C228" s="475" t="s">
        <v>20</v>
      </c>
      <c r="D228" s="475" t="s">
        <v>20</v>
      </c>
      <c r="E228" s="475" t="s">
        <v>20</v>
      </c>
      <c r="F228" s="475" t="s">
        <v>20</v>
      </c>
      <c r="G228" s="475" t="s">
        <v>20</v>
      </c>
      <c r="H228" s="475" t="s">
        <v>20</v>
      </c>
      <c r="I228" s="475" t="s">
        <v>20</v>
      </c>
      <c r="J228" s="476" t="s">
        <v>20</v>
      </c>
      <c r="K228" s="471" t="s">
        <v>401</v>
      </c>
      <c r="L228" s="471" t="s">
        <v>402</v>
      </c>
      <c r="M228" s="471" t="s">
        <v>403</v>
      </c>
      <c r="N228" s="471" t="s">
        <v>404</v>
      </c>
      <c r="O228" s="471" t="s">
        <v>405</v>
      </c>
      <c r="P228" s="471" t="s">
        <v>406</v>
      </c>
      <c r="Q228" s="471" t="s">
        <v>407</v>
      </c>
      <c r="R228" s="471" t="s">
        <v>408</v>
      </c>
      <c r="S228" s="471" t="s">
        <v>409</v>
      </c>
      <c r="T228" s="471" t="s">
        <v>410</v>
      </c>
      <c r="U228" s="471" t="s">
        <v>411</v>
      </c>
      <c r="V228" s="471" t="s">
        <v>412</v>
      </c>
      <c r="W228" s="471" t="s">
        <v>413</v>
      </c>
      <c r="X228" s="471" t="s">
        <v>415</v>
      </c>
      <c r="Y228" s="472" t="s">
        <v>20</v>
      </c>
      <c r="Z228" s="472" t="s">
        <v>20</v>
      </c>
      <c r="AA228" s="471" t="s">
        <v>20</v>
      </c>
      <c r="AB228" s="472" t="s">
        <v>20</v>
      </c>
      <c r="AC228" s="473" t="s">
        <v>27</v>
      </c>
      <c r="AD228" s="477" t="s">
        <v>27</v>
      </c>
      <c r="AE228" s="473" t="s">
        <v>28</v>
      </c>
      <c r="AF228" s="478" t="s">
        <v>28</v>
      </c>
    </row>
    <row r="229" spans="1:32" ht="15" customHeight="1" thickBot="1" x14ac:dyDescent="0.25">
      <c r="A229" s="463" t="s">
        <v>29</v>
      </c>
      <c r="B229" s="480">
        <v>0</v>
      </c>
      <c r="C229" s="481">
        <v>0</v>
      </c>
      <c r="D229" s="482">
        <v>0</v>
      </c>
      <c r="E229" s="482">
        <v>0</v>
      </c>
      <c r="F229" s="482">
        <v>0</v>
      </c>
      <c r="G229" s="482">
        <v>0</v>
      </c>
      <c r="H229" s="482">
        <v>0</v>
      </c>
      <c r="I229" s="482" t="s">
        <v>20</v>
      </c>
      <c r="J229" s="483" t="s">
        <v>29</v>
      </c>
      <c r="K229" s="484">
        <v>0</v>
      </c>
      <c r="L229" s="485">
        <v>0</v>
      </c>
      <c r="M229" s="485">
        <v>0</v>
      </c>
      <c r="N229" s="485">
        <v>0</v>
      </c>
      <c r="O229" s="485">
        <v>0</v>
      </c>
      <c r="P229" s="485">
        <v>0</v>
      </c>
      <c r="Q229" s="485">
        <v>0</v>
      </c>
      <c r="R229" s="485">
        <v>0</v>
      </c>
      <c r="S229" s="485">
        <v>0</v>
      </c>
      <c r="T229" s="485">
        <v>0</v>
      </c>
      <c r="U229" s="485">
        <v>0</v>
      </c>
      <c r="V229" s="485">
        <v>0</v>
      </c>
      <c r="W229" s="485">
        <v>0</v>
      </c>
      <c r="X229" s="485">
        <v>0</v>
      </c>
      <c r="Y229" s="486" t="s">
        <v>418</v>
      </c>
      <c r="Z229" s="486" t="s">
        <v>418</v>
      </c>
      <c r="AA229" s="485">
        <v>0</v>
      </c>
      <c r="AB229" s="486">
        <v>0</v>
      </c>
      <c r="AC229" s="485">
        <v>0</v>
      </c>
      <c r="AD229" s="486">
        <v>0</v>
      </c>
      <c r="AE229" s="485">
        <v>0</v>
      </c>
      <c r="AF229" s="487">
        <v>0</v>
      </c>
    </row>
    <row r="230" spans="1:32" ht="15" customHeight="1" x14ac:dyDescent="0.2">
      <c r="A230" s="463" t="s">
        <v>30</v>
      </c>
      <c r="B230" s="488">
        <v>0</v>
      </c>
      <c r="C230" s="482">
        <v>0</v>
      </c>
      <c r="D230" s="482">
        <v>0</v>
      </c>
      <c r="E230" s="482">
        <v>0</v>
      </c>
      <c r="F230" s="482">
        <v>0</v>
      </c>
      <c r="G230" s="482">
        <v>0</v>
      </c>
      <c r="H230" s="482">
        <v>0</v>
      </c>
      <c r="I230" s="482" t="s">
        <v>20</v>
      </c>
      <c r="J230" s="479" t="s">
        <v>30</v>
      </c>
      <c r="K230" s="489">
        <v>0</v>
      </c>
      <c r="L230" s="482">
        <v>0</v>
      </c>
      <c r="M230" s="482">
        <v>0</v>
      </c>
      <c r="N230" s="482">
        <v>0</v>
      </c>
      <c r="O230" s="482">
        <v>0</v>
      </c>
      <c r="P230" s="482">
        <v>0</v>
      </c>
      <c r="Q230" s="482">
        <v>0</v>
      </c>
      <c r="R230" s="482">
        <v>0</v>
      </c>
      <c r="S230" s="482">
        <v>0</v>
      </c>
      <c r="T230" s="482">
        <v>0</v>
      </c>
      <c r="U230" s="482">
        <v>0</v>
      </c>
      <c r="V230" s="482">
        <v>0</v>
      </c>
      <c r="W230" s="482">
        <v>0</v>
      </c>
      <c r="X230" s="482">
        <v>0</v>
      </c>
      <c r="Y230" s="490" t="s">
        <v>418</v>
      </c>
      <c r="Z230" s="490" t="s">
        <v>418</v>
      </c>
      <c r="AA230" s="482">
        <v>0</v>
      </c>
      <c r="AB230" s="490">
        <v>0</v>
      </c>
      <c r="AC230" s="482">
        <v>0</v>
      </c>
      <c r="AD230" s="490">
        <v>0</v>
      </c>
      <c r="AE230" s="482">
        <v>0</v>
      </c>
      <c r="AF230" s="491">
        <v>0</v>
      </c>
    </row>
    <row r="231" spans="1:32" ht="15" customHeight="1" x14ac:dyDescent="0.2">
      <c r="A231" s="463" t="s">
        <v>32</v>
      </c>
      <c r="B231" s="482">
        <v>0</v>
      </c>
      <c r="C231" s="482">
        <v>0</v>
      </c>
      <c r="D231" s="482">
        <v>0</v>
      </c>
      <c r="E231" s="482">
        <v>0</v>
      </c>
      <c r="F231" s="482">
        <v>0</v>
      </c>
      <c r="G231" s="482">
        <v>0</v>
      </c>
      <c r="H231" s="482">
        <v>0</v>
      </c>
      <c r="I231" s="482" t="s">
        <v>20</v>
      </c>
      <c r="J231" s="479" t="s">
        <v>32</v>
      </c>
      <c r="K231" s="489">
        <v>0</v>
      </c>
      <c r="L231" s="482">
        <v>0</v>
      </c>
      <c r="M231" s="482">
        <v>0</v>
      </c>
      <c r="N231" s="482">
        <v>0</v>
      </c>
      <c r="O231" s="482">
        <v>0</v>
      </c>
      <c r="P231" s="482">
        <v>0</v>
      </c>
      <c r="Q231" s="482">
        <v>0</v>
      </c>
      <c r="R231" s="482">
        <v>0</v>
      </c>
      <c r="S231" s="482">
        <v>0</v>
      </c>
      <c r="T231" s="482">
        <v>0</v>
      </c>
      <c r="U231" s="482">
        <v>0</v>
      </c>
      <c r="V231" s="482">
        <v>0</v>
      </c>
      <c r="W231" s="482">
        <v>0</v>
      </c>
      <c r="X231" s="482">
        <v>0</v>
      </c>
      <c r="Y231" s="490" t="s">
        <v>418</v>
      </c>
      <c r="Z231" s="490" t="s">
        <v>418</v>
      </c>
      <c r="AA231" s="482">
        <v>0</v>
      </c>
      <c r="AB231" s="490">
        <v>0</v>
      </c>
      <c r="AC231" s="482">
        <v>0</v>
      </c>
      <c r="AD231" s="490">
        <v>0</v>
      </c>
      <c r="AE231" s="482">
        <v>0</v>
      </c>
      <c r="AF231" s="491">
        <v>0</v>
      </c>
    </row>
    <row r="232" spans="1:32" ht="15" customHeight="1" x14ac:dyDescent="0.2">
      <c r="A232" s="463" t="s">
        <v>34</v>
      </c>
      <c r="B232" s="482">
        <v>0</v>
      </c>
      <c r="C232" s="482">
        <v>0</v>
      </c>
      <c r="D232" s="482">
        <v>0</v>
      </c>
      <c r="E232" s="482">
        <v>0</v>
      </c>
      <c r="F232" s="482">
        <v>0</v>
      </c>
      <c r="G232" s="482">
        <v>0</v>
      </c>
      <c r="H232" s="482">
        <v>0</v>
      </c>
      <c r="I232" s="482" t="s">
        <v>20</v>
      </c>
      <c r="J232" s="479" t="s">
        <v>34</v>
      </c>
      <c r="K232" s="489">
        <v>0</v>
      </c>
      <c r="L232" s="482">
        <v>0</v>
      </c>
      <c r="M232" s="482">
        <v>0</v>
      </c>
      <c r="N232" s="482">
        <v>0</v>
      </c>
      <c r="O232" s="482">
        <v>0</v>
      </c>
      <c r="P232" s="482">
        <v>0</v>
      </c>
      <c r="Q232" s="482">
        <v>0</v>
      </c>
      <c r="R232" s="482">
        <v>0</v>
      </c>
      <c r="S232" s="482">
        <v>0</v>
      </c>
      <c r="T232" s="482">
        <v>0</v>
      </c>
      <c r="U232" s="482">
        <v>0</v>
      </c>
      <c r="V232" s="482">
        <v>0</v>
      </c>
      <c r="W232" s="482">
        <v>0</v>
      </c>
      <c r="X232" s="482">
        <v>0</v>
      </c>
      <c r="Y232" s="490" t="s">
        <v>418</v>
      </c>
      <c r="Z232" s="490" t="s">
        <v>418</v>
      </c>
      <c r="AA232" s="482">
        <v>0</v>
      </c>
      <c r="AB232" s="490">
        <v>0</v>
      </c>
      <c r="AC232" s="482">
        <v>0</v>
      </c>
      <c r="AD232" s="490">
        <v>0</v>
      </c>
      <c r="AE232" s="482">
        <v>0</v>
      </c>
      <c r="AF232" s="491">
        <v>0</v>
      </c>
    </row>
    <row r="233" spans="1:32" ht="15" customHeight="1" x14ac:dyDescent="0.2">
      <c r="A233" s="463" t="s">
        <v>31</v>
      </c>
      <c r="B233" s="482">
        <v>0</v>
      </c>
      <c r="C233" s="482">
        <v>0</v>
      </c>
      <c r="D233" s="482">
        <v>0</v>
      </c>
      <c r="E233" s="482">
        <v>0</v>
      </c>
      <c r="F233" s="482">
        <v>0</v>
      </c>
      <c r="G233" s="482">
        <v>0</v>
      </c>
      <c r="H233" s="482">
        <v>0</v>
      </c>
      <c r="I233" s="482" t="s">
        <v>20</v>
      </c>
      <c r="J233" s="479" t="s">
        <v>31</v>
      </c>
      <c r="K233" s="489">
        <v>0</v>
      </c>
      <c r="L233" s="482">
        <v>0</v>
      </c>
      <c r="M233" s="482">
        <v>0</v>
      </c>
      <c r="N233" s="482">
        <v>0</v>
      </c>
      <c r="O233" s="482">
        <v>0</v>
      </c>
      <c r="P233" s="482">
        <v>0</v>
      </c>
      <c r="Q233" s="482">
        <v>0</v>
      </c>
      <c r="R233" s="482">
        <v>0</v>
      </c>
      <c r="S233" s="482">
        <v>0</v>
      </c>
      <c r="T233" s="482">
        <v>0</v>
      </c>
      <c r="U233" s="482">
        <v>0</v>
      </c>
      <c r="V233" s="482">
        <v>0</v>
      </c>
      <c r="W233" s="482">
        <v>0</v>
      </c>
      <c r="X233" s="482">
        <v>0</v>
      </c>
      <c r="Y233" s="490" t="s">
        <v>418</v>
      </c>
      <c r="Z233" s="490" t="s">
        <v>418</v>
      </c>
      <c r="AA233" s="482">
        <v>0</v>
      </c>
      <c r="AB233" s="490">
        <v>0</v>
      </c>
      <c r="AC233" s="482">
        <v>0</v>
      </c>
      <c r="AD233" s="490">
        <v>0</v>
      </c>
      <c r="AE233" s="482">
        <v>0</v>
      </c>
      <c r="AF233" s="491">
        <v>0</v>
      </c>
    </row>
    <row r="234" spans="1:32" ht="15" customHeight="1" x14ac:dyDescent="0.2">
      <c r="A234" s="463" t="s">
        <v>37</v>
      </c>
      <c r="B234" s="482">
        <v>0</v>
      </c>
      <c r="C234" s="482">
        <v>0</v>
      </c>
      <c r="D234" s="482">
        <v>0</v>
      </c>
      <c r="E234" s="482">
        <v>0</v>
      </c>
      <c r="F234" s="482">
        <v>0</v>
      </c>
      <c r="G234" s="482">
        <v>0</v>
      </c>
      <c r="H234" s="482">
        <v>0</v>
      </c>
      <c r="I234" s="482" t="s">
        <v>20</v>
      </c>
      <c r="J234" s="479" t="s">
        <v>37</v>
      </c>
      <c r="K234" s="489">
        <v>0</v>
      </c>
      <c r="L234" s="482">
        <v>0</v>
      </c>
      <c r="M234" s="482">
        <v>0</v>
      </c>
      <c r="N234" s="482">
        <v>0</v>
      </c>
      <c r="O234" s="482">
        <v>0</v>
      </c>
      <c r="P234" s="482">
        <v>0</v>
      </c>
      <c r="Q234" s="482">
        <v>0</v>
      </c>
      <c r="R234" s="482">
        <v>0</v>
      </c>
      <c r="S234" s="482">
        <v>0</v>
      </c>
      <c r="T234" s="482">
        <v>0</v>
      </c>
      <c r="U234" s="482">
        <v>0</v>
      </c>
      <c r="V234" s="482">
        <v>0</v>
      </c>
      <c r="W234" s="482">
        <v>0</v>
      </c>
      <c r="X234" s="482">
        <v>0</v>
      </c>
      <c r="Y234" s="490" t="s">
        <v>418</v>
      </c>
      <c r="Z234" s="490" t="s">
        <v>418</v>
      </c>
      <c r="AA234" s="482">
        <v>0</v>
      </c>
      <c r="AB234" s="490">
        <v>0</v>
      </c>
      <c r="AC234" s="482">
        <v>0</v>
      </c>
      <c r="AD234" s="490">
        <v>0</v>
      </c>
      <c r="AE234" s="482">
        <v>0</v>
      </c>
      <c r="AF234" s="491">
        <v>0</v>
      </c>
    </row>
    <row r="235" spans="1:32" ht="15" customHeight="1" x14ac:dyDescent="0.2">
      <c r="A235" s="463" t="s">
        <v>39</v>
      </c>
      <c r="B235" s="482">
        <v>0</v>
      </c>
      <c r="C235" s="482">
        <v>0</v>
      </c>
      <c r="D235" s="482">
        <v>0</v>
      </c>
      <c r="E235" s="482">
        <v>0</v>
      </c>
      <c r="F235" s="482">
        <v>0</v>
      </c>
      <c r="G235" s="482">
        <v>0</v>
      </c>
      <c r="H235" s="482">
        <v>0</v>
      </c>
      <c r="I235" s="482" t="s">
        <v>20</v>
      </c>
      <c r="J235" s="479" t="s">
        <v>39</v>
      </c>
      <c r="K235" s="489">
        <v>0</v>
      </c>
      <c r="L235" s="482">
        <v>0</v>
      </c>
      <c r="M235" s="482">
        <v>0</v>
      </c>
      <c r="N235" s="482">
        <v>0</v>
      </c>
      <c r="O235" s="482">
        <v>0</v>
      </c>
      <c r="P235" s="482">
        <v>0</v>
      </c>
      <c r="Q235" s="482">
        <v>0</v>
      </c>
      <c r="R235" s="482">
        <v>0</v>
      </c>
      <c r="S235" s="482">
        <v>0</v>
      </c>
      <c r="T235" s="482">
        <v>0</v>
      </c>
      <c r="U235" s="482">
        <v>0</v>
      </c>
      <c r="V235" s="482">
        <v>0</v>
      </c>
      <c r="W235" s="482">
        <v>0</v>
      </c>
      <c r="X235" s="482">
        <v>0</v>
      </c>
      <c r="Y235" s="490" t="s">
        <v>418</v>
      </c>
      <c r="Z235" s="490" t="s">
        <v>418</v>
      </c>
      <c r="AA235" s="482">
        <v>0</v>
      </c>
      <c r="AB235" s="490">
        <v>0</v>
      </c>
      <c r="AC235" s="482">
        <v>0</v>
      </c>
      <c r="AD235" s="490">
        <v>0</v>
      </c>
      <c r="AE235" s="482">
        <v>0</v>
      </c>
      <c r="AF235" s="491">
        <v>0</v>
      </c>
    </row>
    <row r="236" spans="1:32" ht="15" customHeight="1" x14ac:dyDescent="0.2">
      <c r="A236" s="463" t="s">
        <v>41</v>
      </c>
      <c r="B236" s="482">
        <v>0</v>
      </c>
      <c r="C236" s="482">
        <v>0</v>
      </c>
      <c r="D236" s="482">
        <v>0</v>
      </c>
      <c r="E236" s="482">
        <v>0</v>
      </c>
      <c r="F236" s="482">
        <v>0</v>
      </c>
      <c r="G236" s="482">
        <v>0</v>
      </c>
      <c r="H236" s="482">
        <v>0</v>
      </c>
      <c r="I236" s="482" t="s">
        <v>20</v>
      </c>
      <c r="J236" s="479" t="s">
        <v>41</v>
      </c>
      <c r="K236" s="489">
        <v>0</v>
      </c>
      <c r="L236" s="482">
        <v>0</v>
      </c>
      <c r="M236" s="482">
        <v>0</v>
      </c>
      <c r="N236" s="482">
        <v>0</v>
      </c>
      <c r="O236" s="482">
        <v>0</v>
      </c>
      <c r="P236" s="482">
        <v>0</v>
      </c>
      <c r="Q236" s="482">
        <v>0</v>
      </c>
      <c r="R236" s="482">
        <v>0</v>
      </c>
      <c r="S236" s="482">
        <v>0</v>
      </c>
      <c r="T236" s="482">
        <v>0</v>
      </c>
      <c r="U236" s="482">
        <v>0</v>
      </c>
      <c r="V236" s="482">
        <v>0</v>
      </c>
      <c r="W236" s="482">
        <v>0</v>
      </c>
      <c r="X236" s="482">
        <v>0</v>
      </c>
      <c r="Y236" s="490" t="s">
        <v>418</v>
      </c>
      <c r="Z236" s="490" t="s">
        <v>418</v>
      </c>
      <c r="AA236" s="482">
        <v>0</v>
      </c>
      <c r="AB236" s="490">
        <v>0</v>
      </c>
      <c r="AC236" s="482">
        <v>0</v>
      </c>
      <c r="AD236" s="490">
        <v>0</v>
      </c>
      <c r="AE236" s="482">
        <v>0</v>
      </c>
      <c r="AF236" s="491">
        <v>0</v>
      </c>
    </row>
    <row r="237" spans="1:32" ht="15" customHeight="1" x14ac:dyDescent="0.2">
      <c r="A237" s="463" t="s">
        <v>33</v>
      </c>
      <c r="B237" s="482">
        <v>0</v>
      </c>
      <c r="C237" s="482">
        <v>0</v>
      </c>
      <c r="D237" s="482">
        <v>0</v>
      </c>
      <c r="E237" s="482">
        <v>0</v>
      </c>
      <c r="F237" s="482">
        <v>0</v>
      </c>
      <c r="G237" s="482">
        <v>0</v>
      </c>
      <c r="H237" s="482">
        <v>0</v>
      </c>
      <c r="I237" s="482" t="s">
        <v>20</v>
      </c>
      <c r="J237" s="479" t="s">
        <v>33</v>
      </c>
      <c r="K237" s="489">
        <v>0</v>
      </c>
      <c r="L237" s="482">
        <v>0</v>
      </c>
      <c r="M237" s="482">
        <v>0</v>
      </c>
      <c r="N237" s="482">
        <v>0</v>
      </c>
      <c r="O237" s="482">
        <v>0</v>
      </c>
      <c r="P237" s="482">
        <v>0</v>
      </c>
      <c r="Q237" s="482">
        <v>0</v>
      </c>
      <c r="R237" s="482">
        <v>0</v>
      </c>
      <c r="S237" s="482">
        <v>0</v>
      </c>
      <c r="T237" s="482">
        <v>0</v>
      </c>
      <c r="U237" s="482">
        <v>0</v>
      </c>
      <c r="V237" s="482">
        <v>0</v>
      </c>
      <c r="W237" s="482">
        <v>0</v>
      </c>
      <c r="X237" s="482">
        <v>0</v>
      </c>
      <c r="Y237" s="490" t="s">
        <v>418</v>
      </c>
      <c r="Z237" s="490" t="s">
        <v>418</v>
      </c>
      <c r="AA237" s="482">
        <v>0</v>
      </c>
      <c r="AB237" s="490">
        <v>0</v>
      </c>
      <c r="AC237" s="482">
        <v>0</v>
      </c>
      <c r="AD237" s="490">
        <v>0</v>
      </c>
      <c r="AE237" s="482">
        <v>0</v>
      </c>
      <c r="AF237" s="491">
        <v>0</v>
      </c>
    </row>
    <row r="238" spans="1:32" ht="15" customHeight="1" x14ac:dyDescent="0.2">
      <c r="A238" s="463" t="s">
        <v>44</v>
      </c>
      <c r="B238" s="482">
        <v>0</v>
      </c>
      <c r="C238" s="482">
        <v>0</v>
      </c>
      <c r="D238" s="482">
        <v>0</v>
      </c>
      <c r="E238" s="482">
        <v>0</v>
      </c>
      <c r="F238" s="482">
        <v>0</v>
      </c>
      <c r="G238" s="482">
        <v>0</v>
      </c>
      <c r="H238" s="482">
        <v>0</v>
      </c>
      <c r="I238" s="482" t="s">
        <v>20</v>
      </c>
      <c r="J238" s="479" t="s">
        <v>44</v>
      </c>
      <c r="K238" s="489">
        <v>0</v>
      </c>
      <c r="L238" s="482">
        <v>0</v>
      </c>
      <c r="M238" s="482">
        <v>0</v>
      </c>
      <c r="N238" s="482">
        <v>0</v>
      </c>
      <c r="O238" s="482">
        <v>0</v>
      </c>
      <c r="P238" s="482">
        <v>0</v>
      </c>
      <c r="Q238" s="482">
        <v>0</v>
      </c>
      <c r="R238" s="482">
        <v>0</v>
      </c>
      <c r="S238" s="482">
        <v>0</v>
      </c>
      <c r="T238" s="482">
        <v>0</v>
      </c>
      <c r="U238" s="482">
        <v>0</v>
      </c>
      <c r="V238" s="482">
        <v>0</v>
      </c>
      <c r="W238" s="482">
        <v>0</v>
      </c>
      <c r="X238" s="482">
        <v>0</v>
      </c>
      <c r="Y238" s="490" t="s">
        <v>418</v>
      </c>
      <c r="Z238" s="490" t="s">
        <v>418</v>
      </c>
      <c r="AA238" s="482">
        <v>0</v>
      </c>
      <c r="AB238" s="490">
        <v>0</v>
      </c>
      <c r="AC238" s="482">
        <v>0</v>
      </c>
      <c r="AD238" s="490">
        <v>0</v>
      </c>
      <c r="AE238" s="482">
        <v>0</v>
      </c>
      <c r="AF238" s="491">
        <v>0</v>
      </c>
    </row>
    <row r="239" spans="1:32" ht="15" customHeight="1" x14ac:dyDescent="0.2">
      <c r="A239" s="463" t="s">
        <v>46</v>
      </c>
      <c r="B239" s="482">
        <v>0</v>
      </c>
      <c r="C239" s="482">
        <v>0</v>
      </c>
      <c r="D239" s="482">
        <v>0</v>
      </c>
      <c r="E239" s="482">
        <v>0</v>
      </c>
      <c r="F239" s="482">
        <v>0</v>
      </c>
      <c r="G239" s="482">
        <v>0</v>
      </c>
      <c r="H239" s="482">
        <v>0</v>
      </c>
      <c r="I239" s="482" t="s">
        <v>20</v>
      </c>
      <c r="J239" s="479" t="s">
        <v>46</v>
      </c>
      <c r="K239" s="489">
        <v>0</v>
      </c>
      <c r="L239" s="482">
        <v>0</v>
      </c>
      <c r="M239" s="482">
        <v>0</v>
      </c>
      <c r="N239" s="482">
        <v>0</v>
      </c>
      <c r="O239" s="482">
        <v>0</v>
      </c>
      <c r="P239" s="482">
        <v>0</v>
      </c>
      <c r="Q239" s="482">
        <v>0</v>
      </c>
      <c r="R239" s="482">
        <v>0</v>
      </c>
      <c r="S239" s="482">
        <v>0</v>
      </c>
      <c r="T239" s="482">
        <v>0</v>
      </c>
      <c r="U239" s="482">
        <v>0</v>
      </c>
      <c r="V239" s="482">
        <v>0</v>
      </c>
      <c r="W239" s="482">
        <v>0</v>
      </c>
      <c r="X239" s="482">
        <v>0</v>
      </c>
      <c r="Y239" s="490" t="s">
        <v>418</v>
      </c>
      <c r="Z239" s="490" t="s">
        <v>418</v>
      </c>
      <c r="AA239" s="482">
        <v>0</v>
      </c>
      <c r="AB239" s="490">
        <v>0</v>
      </c>
      <c r="AC239" s="482">
        <v>0</v>
      </c>
      <c r="AD239" s="490">
        <v>0</v>
      </c>
      <c r="AE239" s="482">
        <v>0</v>
      </c>
      <c r="AF239" s="491">
        <v>0</v>
      </c>
    </row>
    <row r="240" spans="1:32" ht="15" customHeight="1" x14ac:dyDescent="0.2">
      <c r="A240" s="463" t="s">
        <v>48</v>
      </c>
      <c r="B240" s="482">
        <v>0</v>
      </c>
      <c r="C240" s="482">
        <v>0</v>
      </c>
      <c r="D240" s="482">
        <v>0</v>
      </c>
      <c r="E240" s="482">
        <v>0</v>
      </c>
      <c r="F240" s="482">
        <v>0</v>
      </c>
      <c r="G240" s="482">
        <v>0</v>
      </c>
      <c r="H240" s="482">
        <v>0</v>
      </c>
      <c r="I240" s="482" t="s">
        <v>20</v>
      </c>
      <c r="J240" s="479" t="s">
        <v>48</v>
      </c>
      <c r="K240" s="489">
        <v>0</v>
      </c>
      <c r="L240" s="482">
        <v>0</v>
      </c>
      <c r="M240" s="482">
        <v>0</v>
      </c>
      <c r="N240" s="482">
        <v>0</v>
      </c>
      <c r="O240" s="482">
        <v>0</v>
      </c>
      <c r="P240" s="482">
        <v>0</v>
      </c>
      <c r="Q240" s="482">
        <v>0</v>
      </c>
      <c r="R240" s="482">
        <v>0</v>
      </c>
      <c r="S240" s="482">
        <v>0</v>
      </c>
      <c r="T240" s="482">
        <v>0</v>
      </c>
      <c r="U240" s="482">
        <v>0</v>
      </c>
      <c r="V240" s="482">
        <v>0</v>
      </c>
      <c r="W240" s="482">
        <v>0</v>
      </c>
      <c r="X240" s="482">
        <v>0</v>
      </c>
      <c r="Y240" s="490" t="s">
        <v>418</v>
      </c>
      <c r="Z240" s="490" t="s">
        <v>418</v>
      </c>
      <c r="AA240" s="482">
        <v>0</v>
      </c>
      <c r="AB240" s="490">
        <v>0</v>
      </c>
      <c r="AC240" s="482">
        <v>0</v>
      </c>
      <c r="AD240" s="490">
        <v>0</v>
      </c>
      <c r="AE240" s="482">
        <v>0</v>
      </c>
      <c r="AF240" s="491">
        <v>0</v>
      </c>
    </row>
    <row r="241" spans="1:32" ht="15" customHeight="1" x14ac:dyDescent="0.2">
      <c r="A241" s="463" t="s">
        <v>35</v>
      </c>
      <c r="B241" s="482">
        <v>0</v>
      </c>
      <c r="C241" s="482">
        <v>0</v>
      </c>
      <c r="D241" s="482">
        <v>0</v>
      </c>
      <c r="E241" s="482">
        <v>0</v>
      </c>
      <c r="F241" s="482">
        <v>0</v>
      </c>
      <c r="G241" s="482">
        <v>0</v>
      </c>
      <c r="H241" s="482">
        <v>0</v>
      </c>
      <c r="I241" s="482" t="s">
        <v>20</v>
      </c>
      <c r="J241" s="479" t="s">
        <v>35</v>
      </c>
      <c r="K241" s="489">
        <v>0</v>
      </c>
      <c r="L241" s="482">
        <v>0</v>
      </c>
      <c r="M241" s="482">
        <v>0</v>
      </c>
      <c r="N241" s="482">
        <v>0</v>
      </c>
      <c r="O241" s="482">
        <v>0</v>
      </c>
      <c r="P241" s="482">
        <v>0</v>
      </c>
      <c r="Q241" s="482">
        <v>0</v>
      </c>
      <c r="R241" s="482">
        <v>0</v>
      </c>
      <c r="S241" s="482">
        <v>0</v>
      </c>
      <c r="T241" s="482">
        <v>0</v>
      </c>
      <c r="U241" s="482">
        <v>0</v>
      </c>
      <c r="V241" s="482">
        <v>0</v>
      </c>
      <c r="W241" s="482">
        <v>0</v>
      </c>
      <c r="X241" s="482">
        <v>0</v>
      </c>
      <c r="Y241" s="490" t="s">
        <v>418</v>
      </c>
      <c r="Z241" s="490" t="s">
        <v>418</v>
      </c>
      <c r="AA241" s="482">
        <v>0</v>
      </c>
      <c r="AB241" s="490">
        <v>0</v>
      </c>
      <c r="AC241" s="482">
        <v>0</v>
      </c>
      <c r="AD241" s="490">
        <v>0</v>
      </c>
      <c r="AE241" s="482">
        <v>0</v>
      </c>
      <c r="AF241" s="491">
        <v>0</v>
      </c>
    </row>
    <row r="242" spans="1:32" ht="15" customHeight="1" x14ac:dyDescent="0.2">
      <c r="A242" s="463" t="s">
        <v>51</v>
      </c>
      <c r="B242" s="482">
        <v>0</v>
      </c>
      <c r="C242" s="482">
        <v>0</v>
      </c>
      <c r="D242" s="482">
        <v>0</v>
      </c>
      <c r="E242" s="482">
        <v>0</v>
      </c>
      <c r="F242" s="482">
        <v>0</v>
      </c>
      <c r="G242" s="482">
        <v>0</v>
      </c>
      <c r="H242" s="482">
        <v>0</v>
      </c>
      <c r="I242" s="482" t="s">
        <v>20</v>
      </c>
      <c r="J242" s="479" t="s">
        <v>51</v>
      </c>
      <c r="K242" s="489">
        <v>0</v>
      </c>
      <c r="L242" s="482">
        <v>0</v>
      </c>
      <c r="M242" s="482">
        <v>0</v>
      </c>
      <c r="N242" s="482">
        <v>0</v>
      </c>
      <c r="O242" s="482">
        <v>0</v>
      </c>
      <c r="P242" s="482">
        <v>0</v>
      </c>
      <c r="Q242" s="482">
        <v>0</v>
      </c>
      <c r="R242" s="482">
        <v>0</v>
      </c>
      <c r="S242" s="482">
        <v>0</v>
      </c>
      <c r="T242" s="482">
        <v>0</v>
      </c>
      <c r="U242" s="482">
        <v>0</v>
      </c>
      <c r="V242" s="482">
        <v>0</v>
      </c>
      <c r="W242" s="482">
        <v>0</v>
      </c>
      <c r="X242" s="482">
        <v>0</v>
      </c>
      <c r="Y242" s="490" t="s">
        <v>418</v>
      </c>
      <c r="Z242" s="490" t="s">
        <v>418</v>
      </c>
      <c r="AA242" s="482">
        <v>0</v>
      </c>
      <c r="AB242" s="490">
        <v>0</v>
      </c>
      <c r="AC242" s="482">
        <v>0</v>
      </c>
      <c r="AD242" s="490">
        <v>0</v>
      </c>
      <c r="AE242" s="482">
        <v>0</v>
      </c>
      <c r="AF242" s="491">
        <v>0</v>
      </c>
    </row>
    <row r="243" spans="1:32" ht="15" customHeight="1" x14ac:dyDescent="0.2">
      <c r="A243" s="463" t="s">
        <v>53</v>
      </c>
      <c r="B243" s="482">
        <v>0</v>
      </c>
      <c r="C243" s="482">
        <v>0</v>
      </c>
      <c r="D243" s="482">
        <v>0</v>
      </c>
      <c r="E243" s="482">
        <v>0</v>
      </c>
      <c r="F243" s="482">
        <v>0</v>
      </c>
      <c r="G243" s="482">
        <v>0</v>
      </c>
      <c r="H243" s="482">
        <v>0</v>
      </c>
      <c r="I243" s="482" t="s">
        <v>20</v>
      </c>
      <c r="J243" s="479" t="s">
        <v>53</v>
      </c>
      <c r="K243" s="489">
        <v>0</v>
      </c>
      <c r="L243" s="482">
        <v>0</v>
      </c>
      <c r="M243" s="482">
        <v>0</v>
      </c>
      <c r="N243" s="482">
        <v>0</v>
      </c>
      <c r="O243" s="482">
        <v>0</v>
      </c>
      <c r="P243" s="482">
        <v>0</v>
      </c>
      <c r="Q243" s="482">
        <v>0</v>
      </c>
      <c r="R243" s="482">
        <v>0</v>
      </c>
      <c r="S243" s="482">
        <v>0</v>
      </c>
      <c r="T243" s="482">
        <v>0</v>
      </c>
      <c r="U243" s="482">
        <v>0</v>
      </c>
      <c r="V243" s="482">
        <v>0</v>
      </c>
      <c r="W243" s="482">
        <v>0</v>
      </c>
      <c r="X243" s="482">
        <v>0</v>
      </c>
      <c r="Y243" s="490" t="s">
        <v>418</v>
      </c>
      <c r="Z243" s="490" t="s">
        <v>418</v>
      </c>
      <c r="AA243" s="482">
        <v>0</v>
      </c>
      <c r="AB243" s="490">
        <v>0</v>
      </c>
      <c r="AC243" s="482">
        <v>0</v>
      </c>
      <c r="AD243" s="490">
        <v>0</v>
      </c>
      <c r="AE243" s="482">
        <v>0</v>
      </c>
      <c r="AF243" s="491">
        <v>0</v>
      </c>
    </row>
    <row r="244" spans="1:32" ht="15" customHeight="1" x14ac:dyDescent="0.2">
      <c r="A244" s="463" t="s">
        <v>55</v>
      </c>
      <c r="B244" s="482">
        <v>0</v>
      </c>
      <c r="C244" s="482">
        <v>0</v>
      </c>
      <c r="D244" s="482">
        <v>0</v>
      </c>
      <c r="E244" s="482">
        <v>0</v>
      </c>
      <c r="F244" s="482">
        <v>0</v>
      </c>
      <c r="G244" s="482">
        <v>0</v>
      </c>
      <c r="H244" s="482">
        <v>0</v>
      </c>
      <c r="I244" s="482" t="s">
        <v>20</v>
      </c>
      <c r="J244" s="479" t="s">
        <v>55</v>
      </c>
      <c r="K244" s="489">
        <v>0</v>
      </c>
      <c r="L244" s="482">
        <v>0</v>
      </c>
      <c r="M244" s="482">
        <v>0</v>
      </c>
      <c r="N244" s="482">
        <v>0</v>
      </c>
      <c r="O244" s="482">
        <v>0</v>
      </c>
      <c r="P244" s="482">
        <v>0</v>
      </c>
      <c r="Q244" s="482">
        <v>0</v>
      </c>
      <c r="R244" s="482">
        <v>0</v>
      </c>
      <c r="S244" s="482">
        <v>0</v>
      </c>
      <c r="T244" s="482">
        <v>0</v>
      </c>
      <c r="U244" s="482">
        <v>0</v>
      </c>
      <c r="V244" s="482">
        <v>0</v>
      </c>
      <c r="W244" s="482">
        <v>0</v>
      </c>
      <c r="X244" s="482">
        <v>0</v>
      </c>
      <c r="Y244" s="490" t="s">
        <v>418</v>
      </c>
      <c r="Z244" s="490" t="s">
        <v>418</v>
      </c>
      <c r="AA244" s="482">
        <v>0</v>
      </c>
      <c r="AB244" s="490">
        <v>0</v>
      </c>
      <c r="AC244" s="482">
        <v>0</v>
      </c>
      <c r="AD244" s="490">
        <v>0</v>
      </c>
      <c r="AE244" s="482">
        <v>0</v>
      </c>
      <c r="AF244" s="491">
        <v>0</v>
      </c>
    </row>
    <row r="245" spans="1:32" ht="15" customHeight="1" x14ac:dyDescent="0.2">
      <c r="A245" s="463" t="s">
        <v>36</v>
      </c>
      <c r="B245" s="482">
        <v>0</v>
      </c>
      <c r="C245" s="482">
        <v>0</v>
      </c>
      <c r="D245" s="482">
        <v>0</v>
      </c>
      <c r="E245" s="482">
        <v>0</v>
      </c>
      <c r="F245" s="482">
        <v>0</v>
      </c>
      <c r="G245" s="482">
        <v>0</v>
      </c>
      <c r="H245" s="482">
        <v>0</v>
      </c>
      <c r="I245" s="482" t="s">
        <v>20</v>
      </c>
      <c r="J245" s="479" t="s">
        <v>36</v>
      </c>
      <c r="K245" s="489">
        <v>0</v>
      </c>
      <c r="L245" s="482">
        <v>0</v>
      </c>
      <c r="M245" s="482">
        <v>0</v>
      </c>
      <c r="N245" s="482">
        <v>0</v>
      </c>
      <c r="O245" s="482">
        <v>0</v>
      </c>
      <c r="P245" s="482">
        <v>0</v>
      </c>
      <c r="Q245" s="482">
        <v>0</v>
      </c>
      <c r="R245" s="482">
        <v>0</v>
      </c>
      <c r="S245" s="482">
        <v>0</v>
      </c>
      <c r="T245" s="482">
        <v>0</v>
      </c>
      <c r="U245" s="482">
        <v>0</v>
      </c>
      <c r="V245" s="482">
        <v>0</v>
      </c>
      <c r="W245" s="482">
        <v>0</v>
      </c>
      <c r="X245" s="482">
        <v>0</v>
      </c>
      <c r="Y245" s="490" t="s">
        <v>418</v>
      </c>
      <c r="Z245" s="490" t="s">
        <v>418</v>
      </c>
      <c r="AA245" s="482">
        <v>0</v>
      </c>
      <c r="AB245" s="490">
        <v>0</v>
      </c>
      <c r="AC245" s="482">
        <v>0</v>
      </c>
      <c r="AD245" s="490">
        <v>0</v>
      </c>
      <c r="AE245" s="482">
        <v>0</v>
      </c>
      <c r="AF245" s="491">
        <v>0</v>
      </c>
    </row>
    <row r="246" spans="1:32" ht="15" customHeight="1" x14ac:dyDescent="0.2">
      <c r="A246" s="463" t="s">
        <v>58</v>
      </c>
      <c r="B246" s="482">
        <v>0</v>
      </c>
      <c r="C246" s="482">
        <v>0</v>
      </c>
      <c r="D246" s="482">
        <v>0</v>
      </c>
      <c r="E246" s="482">
        <v>0</v>
      </c>
      <c r="F246" s="482">
        <v>0</v>
      </c>
      <c r="G246" s="482">
        <v>0</v>
      </c>
      <c r="H246" s="482">
        <v>0</v>
      </c>
      <c r="I246" s="482" t="s">
        <v>20</v>
      </c>
      <c r="J246" s="479" t="s">
        <v>58</v>
      </c>
      <c r="K246" s="489">
        <v>0</v>
      </c>
      <c r="L246" s="482">
        <v>0</v>
      </c>
      <c r="M246" s="482">
        <v>0</v>
      </c>
      <c r="N246" s="482">
        <v>0</v>
      </c>
      <c r="O246" s="482">
        <v>0</v>
      </c>
      <c r="P246" s="482">
        <v>0</v>
      </c>
      <c r="Q246" s="482">
        <v>0</v>
      </c>
      <c r="R246" s="482">
        <v>0</v>
      </c>
      <c r="S246" s="482">
        <v>0</v>
      </c>
      <c r="T246" s="482">
        <v>0</v>
      </c>
      <c r="U246" s="482">
        <v>0</v>
      </c>
      <c r="V246" s="482">
        <v>0</v>
      </c>
      <c r="W246" s="482">
        <v>0</v>
      </c>
      <c r="X246" s="482">
        <v>0</v>
      </c>
      <c r="Y246" s="490" t="s">
        <v>418</v>
      </c>
      <c r="Z246" s="490" t="s">
        <v>418</v>
      </c>
      <c r="AA246" s="482">
        <v>0</v>
      </c>
      <c r="AB246" s="490">
        <v>0</v>
      </c>
      <c r="AC246" s="482">
        <v>0</v>
      </c>
      <c r="AD246" s="490">
        <v>0</v>
      </c>
      <c r="AE246" s="482">
        <v>0</v>
      </c>
      <c r="AF246" s="491">
        <v>0</v>
      </c>
    </row>
    <row r="247" spans="1:32" ht="15" customHeight="1" x14ac:dyDescent="0.2">
      <c r="A247" s="463" t="s">
        <v>60</v>
      </c>
      <c r="B247" s="482">
        <v>0</v>
      </c>
      <c r="C247" s="482">
        <v>0</v>
      </c>
      <c r="D247" s="482">
        <v>0</v>
      </c>
      <c r="E247" s="482">
        <v>0</v>
      </c>
      <c r="F247" s="482">
        <v>0</v>
      </c>
      <c r="G247" s="482">
        <v>0</v>
      </c>
      <c r="H247" s="482">
        <v>0</v>
      </c>
      <c r="I247" s="482" t="s">
        <v>20</v>
      </c>
      <c r="J247" s="479" t="s">
        <v>60</v>
      </c>
      <c r="K247" s="489">
        <v>0</v>
      </c>
      <c r="L247" s="482">
        <v>0</v>
      </c>
      <c r="M247" s="482">
        <v>0</v>
      </c>
      <c r="N247" s="482">
        <v>0</v>
      </c>
      <c r="O247" s="482">
        <v>0</v>
      </c>
      <c r="P247" s="482">
        <v>0</v>
      </c>
      <c r="Q247" s="482">
        <v>0</v>
      </c>
      <c r="R247" s="482">
        <v>0</v>
      </c>
      <c r="S247" s="482">
        <v>0</v>
      </c>
      <c r="T247" s="482">
        <v>0</v>
      </c>
      <c r="U247" s="482">
        <v>0</v>
      </c>
      <c r="V247" s="482">
        <v>0</v>
      </c>
      <c r="W247" s="482">
        <v>0</v>
      </c>
      <c r="X247" s="482">
        <v>0</v>
      </c>
      <c r="Y247" s="490" t="s">
        <v>418</v>
      </c>
      <c r="Z247" s="490" t="s">
        <v>418</v>
      </c>
      <c r="AA247" s="482">
        <v>0</v>
      </c>
      <c r="AB247" s="490">
        <v>0</v>
      </c>
      <c r="AC247" s="482">
        <v>0</v>
      </c>
      <c r="AD247" s="490">
        <v>0</v>
      </c>
      <c r="AE247" s="482">
        <v>0</v>
      </c>
      <c r="AF247" s="491">
        <v>0</v>
      </c>
    </row>
    <row r="248" spans="1:32" ht="15" customHeight="1" x14ac:dyDescent="0.2">
      <c r="A248" s="463" t="s">
        <v>62</v>
      </c>
      <c r="B248" s="482">
        <v>0</v>
      </c>
      <c r="C248" s="482">
        <v>0</v>
      </c>
      <c r="D248" s="482">
        <v>0</v>
      </c>
      <c r="E248" s="482">
        <v>0</v>
      </c>
      <c r="F248" s="482">
        <v>0</v>
      </c>
      <c r="G248" s="482">
        <v>0</v>
      </c>
      <c r="H248" s="482">
        <v>0</v>
      </c>
      <c r="I248" s="482" t="s">
        <v>20</v>
      </c>
      <c r="J248" s="479" t="s">
        <v>62</v>
      </c>
      <c r="K248" s="489">
        <v>0</v>
      </c>
      <c r="L248" s="482">
        <v>0</v>
      </c>
      <c r="M248" s="482">
        <v>0</v>
      </c>
      <c r="N248" s="482">
        <v>0</v>
      </c>
      <c r="O248" s="482">
        <v>0</v>
      </c>
      <c r="P248" s="482">
        <v>0</v>
      </c>
      <c r="Q248" s="482">
        <v>0</v>
      </c>
      <c r="R248" s="482">
        <v>0</v>
      </c>
      <c r="S248" s="482">
        <v>0</v>
      </c>
      <c r="T248" s="482">
        <v>0</v>
      </c>
      <c r="U248" s="482">
        <v>0</v>
      </c>
      <c r="V248" s="482">
        <v>0</v>
      </c>
      <c r="W248" s="482">
        <v>0</v>
      </c>
      <c r="X248" s="482">
        <v>0</v>
      </c>
      <c r="Y248" s="490" t="s">
        <v>418</v>
      </c>
      <c r="Z248" s="490" t="s">
        <v>418</v>
      </c>
      <c r="AA248" s="482">
        <v>0</v>
      </c>
      <c r="AB248" s="490">
        <v>0</v>
      </c>
      <c r="AC248" s="482">
        <v>0</v>
      </c>
      <c r="AD248" s="490">
        <v>0</v>
      </c>
      <c r="AE248" s="482">
        <v>0</v>
      </c>
      <c r="AF248" s="491">
        <v>0</v>
      </c>
    </row>
    <row r="249" spans="1:32" ht="15" customHeight="1" x14ac:dyDescent="0.2">
      <c r="A249" s="463" t="s">
        <v>38</v>
      </c>
      <c r="B249" s="482">
        <v>0</v>
      </c>
      <c r="C249" s="482">
        <v>0</v>
      </c>
      <c r="D249" s="482">
        <v>0</v>
      </c>
      <c r="E249" s="482">
        <v>0</v>
      </c>
      <c r="F249" s="482">
        <v>0</v>
      </c>
      <c r="G249" s="482">
        <v>0</v>
      </c>
      <c r="H249" s="482">
        <v>0</v>
      </c>
      <c r="I249" s="482" t="s">
        <v>20</v>
      </c>
      <c r="J249" s="479" t="s">
        <v>38</v>
      </c>
      <c r="K249" s="489">
        <v>0</v>
      </c>
      <c r="L249" s="482">
        <v>0</v>
      </c>
      <c r="M249" s="482">
        <v>0</v>
      </c>
      <c r="N249" s="482">
        <v>0</v>
      </c>
      <c r="O249" s="482">
        <v>0</v>
      </c>
      <c r="P249" s="482">
        <v>0</v>
      </c>
      <c r="Q249" s="482">
        <v>0</v>
      </c>
      <c r="R249" s="482">
        <v>0</v>
      </c>
      <c r="S249" s="482">
        <v>0</v>
      </c>
      <c r="T249" s="482">
        <v>0</v>
      </c>
      <c r="U249" s="482">
        <v>0</v>
      </c>
      <c r="V249" s="482">
        <v>0</v>
      </c>
      <c r="W249" s="482">
        <v>0</v>
      </c>
      <c r="X249" s="482">
        <v>0</v>
      </c>
      <c r="Y249" s="490" t="s">
        <v>418</v>
      </c>
      <c r="Z249" s="490" t="s">
        <v>418</v>
      </c>
      <c r="AA249" s="482">
        <v>0</v>
      </c>
      <c r="AB249" s="490">
        <v>0</v>
      </c>
      <c r="AC249" s="482">
        <v>0</v>
      </c>
      <c r="AD249" s="490">
        <v>0</v>
      </c>
      <c r="AE249" s="482">
        <v>0</v>
      </c>
      <c r="AF249" s="491">
        <v>0</v>
      </c>
    </row>
    <row r="250" spans="1:32" ht="15" customHeight="1" x14ac:dyDescent="0.2">
      <c r="A250" s="463" t="s">
        <v>65</v>
      </c>
      <c r="B250" s="482">
        <v>0</v>
      </c>
      <c r="C250" s="482">
        <v>0</v>
      </c>
      <c r="D250" s="482">
        <v>0</v>
      </c>
      <c r="E250" s="482">
        <v>0</v>
      </c>
      <c r="F250" s="482">
        <v>0</v>
      </c>
      <c r="G250" s="482">
        <v>0</v>
      </c>
      <c r="H250" s="482">
        <v>0</v>
      </c>
      <c r="I250" s="482" t="s">
        <v>20</v>
      </c>
      <c r="J250" s="479" t="s">
        <v>65</v>
      </c>
      <c r="K250" s="489">
        <v>0</v>
      </c>
      <c r="L250" s="482">
        <v>0</v>
      </c>
      <c r="M250" s="482">
        <v>0</v>
      </c>
      <c r="N250" s="482">
        <v>0</v>
      </c>
      <c r="O250" s="482">
        <v>0</v>
      </c>
      <c r="P250" s="482">
        <v>0</v>
      </c>
      <c r="Q250" s="482">
        <v>0</v>
      </c>
      <c r="R250" s="482">
        <v>0</v>
      </c>
      <c r="S250" s="482">
        <v>0</v>
      </c>
      <c r="T250" s="482">
        <v>0</v>
      </c>
      <c r="U250" s="482">
        <v>0</v>
      </c>
      <c r="V250" s="482">
        <v>0</v>
      </c>
      <c r="W250" s="482">
        <v>0</v>
      </c>
      <c r="X250" s="482">
        <v>0</v>
      </c>
      <c r="Y250" s="490" t="s">
        <v>418</v>
      </c>
      <c r="Z250" s="490" t="s">
        <v>418</v>
      </c>
      <c r="AA250" s="482">
        <v>0</v>
      </c>
      <c r="AB250" s="490">
        <v>0</v>
      </c>
      <c r="AC250" s="482">
        <v>0</v>
      </c>
      <c r="AD250" s="490">
        <v>0</v>
      </c>
      <c r="AE250" s="482">
        <v>0</v>
      </c>
      <c r="AF250" s="491">
        <v>0</v>
      </c>
    </row>
    <row r="251" spans="1:32" ht="15" customHeight="1" x14ac:dyDescent="0.2">
      <c r="A251" s="463" t="s">
        <v>67</v>
      </c>
      <c r="B251" s="482">
        <v>0</v>
      </c>
      <c r="C251" s="482">
        <v>0</v>
      </c>
      <c r="D251" s="482">
        <v>0</v>
      </c>
      <c r="E251" s="482">
        <v>0</v>
      </c>
      <c r="F251" s="482">
        <v>0</v>
      </c>
      <c r="G251" s="482">
        <v>0</v>
      </c>
      <c r="H251" s="482">
        <v>0</v>
      </c>
      <c r="I251" s="482" t="s">
        <v>20</v>
      </c>
      <c r="J251" s="479" t="s">
        <v>67</v>
      </c>
      <c r="K251" s="489">
        <v>0</v>
      </c>
      <c r="L251" s="482">
        <v>0</v>
      </c>
      <c r="M251" s="482">
        <v>0</v>
      </c>
      <c r="N251" s="482">
        <v>0</v>
      </c>
      <c r="O251" s="482">
        <v>0</v>
      </c>
      <c r="P251" s="482">
        <v>0</v>
      </c>
      <c r="Q251" s="482">
        <v>0</v>
      </c>
      <c r="R251" s="482">
        <v>0</v>
      </c>
      <c r="S251" s="482">
        <v>0</v>
      </c>
      <c r="T251" s="482">
        <v>0</v>
      </c>
      <c r="U251" s="482">
        <v>0</v>
      </c>
      <c r="V251" s="482">
        <v>0</v>
      </c>
      <c r="W251" s="482">
        <v>0</v>
      </c>
      <c r="X251" s="482">
        <v>0</v>
      </c>
      <c r="Y251" s="490" t="s">
        <v>418</v>
      </c>
      <c r="Z251" s="490" t="s">
        <v>418</v>
      </c>
      <c r="AA251" s="482">
        <v>0</v>
      </c>
      <c r="AB251" s="490">
        <v>0</v>
      </c>
      <c r="AC251" s="482">
        <v>0</v>
      </c>
      <c r="AD251" s="490">
        <v>0</v>
      </c>
      <c r="AE251" s="482">
        <v>0</v>
      </c>
      <c r="AF251" s="491">
        <v>0</v>
      </c>
    </row>
    <row r="252" spans="1:32" ht="15" customHeight="1" x14ac:dyDescent="0.2">
      <c r="A252" s="463" t="s">
        <v>69</v>
      </c>
      <c r="B252" s="482">
        <v>0</v>
      </c>
      <c r="C252" s="482">
        <v>0</v>
      </c>
      <c r="D252" s="482">
        <v>0</v>
      </c>
      <c r="E252" s="482">
        <v>0</v>
      </c>
      <c r="F252" s="482">
        <v>0</v>
      </c>
      <c r="G252" s="482">
        <v>0</v>
      </c>
      <c r="H252" s="482">
        <v>0</v>
      </c>
      <c r="I252" s="482" t="s">
        <v>20</v>
      </c>
      <c r="J252" s="479" t="s">
        <v>69</v>
      </c>
      <c r="K252" s="489">
        <v>0</v>
      </c>
      <c r="L252" s="482">
        <v>0</v>
      </c>
      <c r="M252" s="482">
        <v>0</v>
      </c>
      <c r="N252" s="482">
        <v>0</v>
      </c>
      <c r="O252" s="482">
        <v>0</v>
      </c>
      <c r="P252" s="482">
        <v>0</v>
      </c>
      <c r="Q252" s="482">
        <v>0</v>
      </c>
      <c r="R252" s="482">
        <v>0</v>
      </c>
      <c r="S252" s="482">
        <v>0</v>
      </c>
      <c r="T252" s="482">
        <v>0</v>
      </c>
      <c r="U252" s="482">
        <v>0</v>
      </c>
      <c r="V252" s="482">
        <v>0</v>
      </c>
      <c r="W252" s="482">
        <v>0</v>
      </c>
      <c r="X252" s="482">
        <v>0</v>
      </c>
      <c r="Y252" s="490" t="s">
        <v>418</v>
      </c>
      <c r="Z252" s="490" t="s">
        <v>418</v>
      </c>
      <c r="AA252" s="482">
        <v>0</v>
      </c>
      <c r="AB252" s="490">
        <v>0</v>
      </c>
      <c r="AC252" s="482">
        <v>0</v>
      </c>
      <c r="AD252" s="490">
        <v>0</v>
      </c>
      <c r="AE252" s="482">
        <v>0</v>
      </c>
      <c r="AF252" s="491">
        <v>0</v>
      </c>
    </row>
    <row r="253" spans="1:32" ht="15" customHeight="1" x14ac:dyDescent="0.2">
      <c r="A253" s="463" t="s">
        <v>40</v>
      </c>
      <c r="B253" s="482">
        <v>1</v>
      </c>
      <c r="C253" s="482">
        <v>0</v>
      </c>
      <c r="D253" s="482">
        <v>1</v>
      </c>
      <c r="E253" s="482">
        <v>0</v>
      </c>
      <c r="F253" s="482">
        <v>0</v>
      </c>
      <c r="G253" s="482">
        <v>0</v>
      </c>
      <c r="H253" s="482">
        <v>0</v>
      </c>
      <c r="I253" s="482" t="s">
        <v>20</v>
      </c>
      <c r="J253" s="479" t="s">
        <v>40</v>
      </c>
      <c r="K253" s="489">
        <v>0</v>
      </c>
      <c r="L253" s="482">
        <v>0</v>
      </c>
      <c r="M253" s="482">
        <v>1</v>
      </c>
      <c r="N253" s="482">
        <v>0</v>
      </c>
      <c r="O253" s="482">
        <v>0</v>
      </c>
      <c r="P253" s="482">
        <v>0</v>
      </c>
      <c r="Q253" s="482">
        <v>0</v>
      </c>
      <c r="R253" s="482">
        <v>0</v>
      </c>
      <c r="S253" s="482">
        <v>0</v>
      </c>
      <c r="T253" s="482">
        <v>0</v>
      </c>
      <c r="U253" s="482">
        <v>0</v>
      </c>
      <c r="V253" s="482">
        <v>0</v>
      </c>
      <c r="W253" s="482">
        <v>0</v>
      </c>
      <c r="X253" s="482">
        <v>0</v>
      </c>
      <c r="Y253" s="490">
        <v>18.7</v>
      </c>
      <c r="Z253" s="490" t="s">
        <v>418</v>
      </c>
      <c r="AA253" s="482">
        <v>0</v>
      </c>
      <c r="AB253" s="490">
        <v>0</v>
      </c>
      <c r="AC253" s="482">
        <v>0</v>
      </c>
      <c r="AD253" s="490">
        <v>0</v>
      </c>
      <c r="AE253" s="482">
        <v>0</v>
      </c>
      <c r="AF253" s="491">
        <v>0</v>
      </c>
    </row>
    <row r="254" spans="1:32" ht="15" customHeight="1" x14ac:dyDescent="0.2">
      <c r="A254" s="463" t="s">
        <v>71</v>
      </c>
      <c r="B254" s="482">
        <v>1</v>
      </c>
      <c r="C254" s="482">
        <v>0</v>
      </c>
      <c r="D254" s="482">
        <v>1</v>
      </c>
      <c r="E254" s="482">
        <v>0</v>
      </c>
      <c r="F254" s="482">
        <v>0</v>
      </c>
      <c r="G254" s="482">
        <v>0</v>
      </c>
      <c r="H254" s="482">
        <v>0</v>
      </c>
      <c r="I254" s="482" t="s">
        <v>20</v>
      </c>
      <c r="J254" s="479" t="s">
        <v>71</v>
      </c>
      <c r="K254" s="489">
        <v>0</v>
      </c>
      <c r="L254" s="482">
        <v>1</v>
      </c>
      <c r="M254" s="482">
        <v>0</v>
      </c>
      <c r="N254" s="482">
        <v>0</v>
      </c>
      <c r="O254" s="482">
        <v>0</v>
      </c>
      <c r="P254" s="482">
        <v>0</v>
      </c>
      <c r="Q254" s="482">
        <v>0</v>
      </c>
      <c r="R254" s="482">
        <v>0</v>
      </c>
      <c r="S254" s="482">
        <v>0</v>
      </c>
      <c r="T254" s="482">
        <v>0</v>
      </c>
      <c r="U254" s="482">
        <v>0</v>
      </c>
      <c r="V254" s="482">
        <v>0</v>
      </c>
      <c r="W254" s="482">
        <v>0</v>
      </c>
      <c r="X254" s="482">
        <v>0</v>
      </c>
      <c r="Y254" s="490">
        <v>10.5</v>
      </c>
      <c r="Z254" s="490" t="s">
        <v>418</v>
      </c>
      <c r="AA254" s="482">
        <v>0</v>
      </c>
      <c r="AB254" s="490">
        <v>0</v>
      </c>
      <c r="AC254" s="482">
        <v>0</v>
      </c>
      <c r="AD254" s="490">
        <v>0</v>
      </c>
      <c r="AE254" s="482">
        <v>0</v>
      </c>
      <c r="AF254" s="491">
        <v>0</v>
      </c>
    </row>
    <row r="255" spans="1:32" ht="15" customHeight="1" x14ac:dyDescent="0.2">
      <c r="A255" s="463" t="s">
        <v>72</v>
      </c>
      <c r="B255" s="482">
        <v>0</v>
      </c>
      <c r="C255" s="482">
        <v>0</v>
      </c>
      <c r="D255" s="482">
        <v>0</v>
      </c>
      <c r="E255" s="482">
        <v>0</v>
      </c>
      <c r="F255" s="482">
        <v>0</v>
      </c>
      <c r="G255" s="482">
        <v>0</v>
      </c>
      <c r="H255" s="482">
        <v>0</v>
      </c>
      <c r="I255" s="482" t="s">
        <v>20</v>
      </c>
      <c r="J255" s="479" t="s">
        <v>72</v>
      </c>
      <c r="K255" s="489">
        <v>0</v>
      </c>
      <c r="L255" s="482">
        <v>0</v>
      </c>
      <c r="M255" s="482">
        <v>0</v>
      </c>
      <c r="N255" s="482">
        <v>0</v>
      </c>
      <c r="O255" s="482">
        <v>0</v>
      </c>
      <c r="P255" s="482">
        <v>0</v>
      </c>
      <c r="Q255" s="482">
        <v>0</v>
      </c>
      <c r="R255" s="482">
        <v>0</v>
      </c>
      <c r="S255" s="482">
        <v>0</v>
      </c>
      <c r="T255" s="482">
        <v>0</v>
      </c>
      <c r="U255" s="482">
        <v>0</v>
      </c>
      <c r="V255" s="482">
        <v>0</v>
      </c>
      <c r="W255" s="482">
        <v>0</v>
      </c>
      <c r="X255" s="482">
        <v>0</v>
      </c>
      <c r="Y255" s="490" t="s">
        <v>418</v>
      </c>
      <c r="Z255" s="490" t="s">
        <v>418</v>
      </c>
      <c r="AA255" s="482">
        <v>0</v>
      </c>
      <c r="AB255" s="490">
        <v>0</v>
      </c>
      <c r="AC255" s="482">
        <v>0</v>
      </c>
      <c r="AD255" s="490">
        <v>0</v>
      </c>
      <c r="AE255" s="482">
        <v>0</v>
      </c>
      <c r="AF255" s="491">
        <v>0</v>
      </c>
    </row>
    <row r="256" spans="1:32" ht="15" customHeight="1" thickBot="1" x14ac:dyDescent="0.25">
      <c r="A256" s="463" t="s">
        <v>73</v>
      </c>
      <c r="B256" s="492">
        <v>1</v>
      </c>
      <c r="C256" s="493">
        <v>0</v>
      </c>
      <c r="D256" s="493">
        <v>0</v>
      </c>
      <c r="E256" s="493">
        <v>1</v>
      </c>
      <c r="F256" s="493">
        <v>0</v>
      </c>
      <c r="G256" s="493">
        <v>0</v>
      </c>
      <c r="H256" s="493">
        <v>0</v>
      </c>
      <c r="I256" s="494" t="s">
        <v>20</v>
      </c>
      <c r="J256" s="479" t="s">
        <v>73</v>
      </c>
      <c r="K256" s="495">
        <v>0</v>
      </c>
      <c r="L256" s="493">
        <v>1</v>
      </c>
      <c r="M256" s="493">
        <v>0</v>
      </c>
      <c r="N256" s="493">
        <v>0</v>
      </c>
      <c r="O256" s="493">
        <v>0</v>
      </c>
      <c r="P256" s="493">
        <v>0</v>
      </c>
      <c r="Q256" s="493">
        <v>0</v>
      </c>
      <c r="R256" s="493">
        <v>0</v>
      </c>
      <c r="S256" s="493">
        <v>0</v>
      </c>
      <c r="T256" s="493">
        <v>0</v>
      </c>
      <c r="U256" s="493">
        <v>0</v>
      </c>
      <c r="V256" s="493">
        <v>0</v>
      </c>
      <c r="W256" s="493">
        <v>0</v>
      </c>
      <c r="X256" s="493">
        <v>0</v>
      </c>
      <c r="Y256" s="496">
        <v>14.2</v>
      </c>
      <c r="Z256" s="496" t="s">
        <v>418</v>
      </c>
      <c r="AA256" s="493">
        <v>0</v>
      </c>
      <c r="AB256" s="496">
        <v>0</v>
      </c>
      <c r="AC256" s="493">
        <v>0</v>
      </c>
      <c r="AD256" s="496">
        <v>0</v>
      </c>
      <c r="AE256" s="493">
        <v>0</v>
      </c>
      <c r="AF256" s="497">
        <v>0</v>
      </c>
    </row>
    <row r="257" spans="1:32" ht="15" customHeight="1" x14ac:dyDescent="0.2">
      <c r="A257" s="463" t="s">
        <v>42</v>
      </c>
      <c r="B257" s="488">
        <v>2</v>
      </c>
      <c r="C257" s="488">
        <v>0</v>
      </c>
      <c r="D257" s="488">
        <v>2</v>
      </c>
      <c r="E257" s="488">
        <v>0</v>
      </c>
      <c r="F257" s="488">
        <v>0</v>
      </c>
      <c r="G257" s="488">
        <v>0</v>
      </c>
      <c r="H257" s="488">
        <v>0</v>
      </c>
      <c r="I257" s="488" t="s">
        <v>20</v>
      </c>
      <c r="J257" s="479" t="s">
        <v>42</v>
      </c>
      <c r="K257" s="498">
        <v>0</v>
      </c>
      <c r="L257" s="488">
        <v>0</v>
      </c>
      <c r="M257" s="488">
        <v>1</v>
      </c>
      <c r="N257" s="488">
        <v>1</v>
      </c>
      <c r="O257" s="488">
        <v>0</v>
      </c>
      <c r="P257" s="488">
        <v>0</v>
      </c>
      <c r="Q257" s="488">
        <v>0</v>
      </c>
      <c r="R257" s="488">
        <v>0</v>
      </c>
      <c r="S257" s="488">
        <v>0</v>
      </c>
      <c r="T257" s="488">
        <v>0</v>
      </c>
      <c r="U257" s="488">
        <v>0</v>
      </c>
      <c r="V257" s="488">
        <v>0</v>
      </c>
      <c r="W257" s="488">
        <v>0</v>
      </c>
      <c r="X257" s="488">
        <v>0</v>
      </c>
      <c r="Y257" s="499">
        <v>20.399999999999999</v>
      </c>
      <c r="Z257" s="499" t="s">
        <v>418</v>
      </c>
      <c r="AA257" s="488">
        <v>0</v>
      </c>
      <c r="AB257" s="499">
        <v>0</v>
      </c>
      <c r="AC257" s="488">
        <v>0</v>
      </c>
      <c r="AD257" s="499">
        <v>0</v>
      </c>
      <c r="AE257" s="488">
        <v>0</v>
      </c>
      <c r="AF257" s="500">
        <v>0</v>
      </c>
    </row>
    <row r="258" spans="1:32" ht="15" customHeight="1" x14ac:dyDescent="0.2">
      <c r="A258" s="463" t="s">
        <v>74</v>
      </c>
      <c r="B258" s="482">
        <v>0</v>
      </c>
      <c r="C258" s="482">
        <v>0</v>
      </c>
      <c r="D258" s="482">
        <v>0</v>
      </c>
      <c r="E258" s="482">
        <v>0</v>
      </c>
      <c r="F258" s="482">
        <v>0</v>
      </c>
      <c r="G258" s="482">
        <v>0</v>
      </c>
      <c r="H258" s="482">
        <v>0</v>
      </c>
      <c r="I258" s="482" t="s">
        <v>20</v>
      </c>
      <c r="J258" s="479" t="s">
        <v>74</v>
      </c>
      <c r="K258" s="489">
        <v>0</v>
      </c>
      <c r="L258" s="482">
        <v>0</v>
      </c>
      <c r="M258" s="482">
        <v>0</v>
      </c>
      <c r="N258" s="482">
        <v>0</v>
      </c>
      <c r="O258" s="482">
        <v>0</v>
      </c>
      <c r="P258" s="482">
        <v>0</v>
      </c>
      <c r="Q258" s="482">
        <v>0</v>
      </c>
      <c r="R258" s="482">
        <v>0</v>
      </c>
      <c r="S258" s="482">
        <v>0</v>
      </c>
      <c r="T258" s="482">
        <v>0</v>
      </c>
      <c r="U258" s="482">
        <v>0</v>
      </c>
      <c r="V258" s="482">
        <v>0</v>
      </c>
      <c r="W258" s="482">
        <v>0</v>
      </c>
      <c r="X258" s="482">
        <v>0</v>
      </c>
      <c r="Y258" s="490" t="s">
        <v>418</v>
      </c>
      <c r="Z258" s="490" t="s">
        <v>418</v>
      </c>
      <c r="AA258" s="482">
        <v>0</v>
      </c>
      <c r="AB258" s="490">
        <v>0</v>
      </c>
      <c r="AC258" s="482">
        <v>0</v>
      </c>
      <c r="AD258" s="490">
        <v>0</v>
      </c>
      <c r="AE258" s="482">
        <v>0</v>
      </c>
      <c r="AF258" s="491">
        <v>0</v>
      </c>
    </row>
    <row r="259" spans="1:32" ht="15" customHeight="1" x14ac:dyDescent="0.2">
      <c r="A259" s="463" t="s">
        <v>75</v>
      </c>
      <c r="B259" s="482">
        <v>1</v>
      </c>
      <c r="C259" s="482">
        <v>0</v>
      </c>
      <c r="D259" s="482">
        <v>1</v>
      </c>
      <c r="E259" s="482">
        <v>0</v>
      </c>
      <c r="F259" s="482">
        <v>0</v>
      </c>
      <c r="G259" s="482">
        <v>0</v>
      </c>
      <c r="H259" s="482">
        <v>0</v>
      </c>
      <c r="I259" s="482" t="s">
        <v>20</v>
      </c>
      <c r="J259" s="479" t="s">
        <v>75</v>
      </c>
      <c r="K259" s="489">
        <v>0</v>
      </c>
      <c r="L259" s="482">
        <v>0</v>
      </c>
      <c r="M259" s="482">
        <v>1</v>
      </c>
      <c r="N259" s="482">
        <v>0</v>
      </c>
      <c r="O259" s="482">
        <v>0</v>
      </c>
      <c r="P259" s="482">
        <v>0</v>
      </c>
      <c r="Q259" s="482">
        <v>0</v>
      </c>
      <c r="R259" s="482">
        <v>0</v>
      </c>
      <c r="S259" s="482">
        <v>0</v>
      </c>
      <c r="T259" s="482">
        <v>0</v>
      </c>
      <c r="U259" s="482">
        <v>0</v>
      </c>
      <c r="V259" s="482">
        <v>0</v>
      </c>
      <c r="W259" s="482">
        <v>0</v>
      </c>
      <c r="X259" s="482">
        <v>0</v>
      </c>
      <c r="Y259" s="490">
        <v>16.100000000000001</v>
      </c>
      <c r="Z259" s="490" t="s">
        <v>418</v>
      </c>
      <c r="AA259" s="482">
        <v>0</v>
      </c>
      <c r="AB259" s="490">
        <v>0</v>
      </c>
      <c r="AC259" s="482">
        <v>0</v>
      </c>
      <c r="AD259" s="490">
        <v>0</v>
      </c>
      <c r="AE259" s="482">
        <v>0</v>
      </c>
      <c r="AF259" s="491">
        <v>0</v>
      </c>
    </row>
    <row r="260" spans="1:32" ht="15" customHeight="1" x14ac:dyDescent="0.2">
      <c r="A260" s="463" t="s">
        <v>76</v>
      </c>
      <c r="B260" s="482">
        <v>1</v>
      </c>
      <c r="C260" s="482">
        <v>0</v>
      </c>
      <c r="D260" s="482">
        <v>1</v>
      </c>
      <c r="E260" s="482">
        <v>0</v>
      </c>
      <c r="F260" s="482">
        <v>0</v>
      </c>
      <c r="G260" s="482">
        <v>0</v>
      </c>
      <c r="H260" s="482">
        <v>0</v>
      </c>
      <c r="I260" s="482" t="s">
        <v>20</v>
      </c>
      <c r="J260" s="479" t="s">
        <v>76</v>
      </c>
      <c r="K260" s="489">
        <v>0</v>
      </c>
      <c r="L260" s="482">
        <v>0</v>
      </c>
      <c r="M260" s="482">
        <v>1</v>
      </c>
      <c r="N260" s="482">
        <v>0</v>
      </c>
      <c r="O260" s="482">
        <v>0</v>
      </c>
      <c r="P260" s="482">
        <v>0</v>
      </c>
      <c r="Q260" s="482">
        <v>0</v>
      </c>
      <c r="R260" s="482">
        <v>0</v>
      </c>
      <c r="S260" s="482">
        <v>0</v>
      </c>
      <c r="T260" s="482">
        <v>0</v>
      </c>
      <c r="U260" s="482">
        <v>0</v>
      </c>
      <c r="V260" s="482">
        <v>0</v>
      </c>
      <c r="W260" s="482">
        <v>0</v>
      </c>
      <c r="X260" s="482">
        <v>0</v>
      </c>
      <c r="Y260" s="490">
        <v>18.100000000000001</v>
      </c>
      <c r="Z260" s="490" t="s">
        <v>418</v>
      </c>
      <c r="AA260" s="482">
        <v>0</v>
      </c>
      <c r="AB260" s="490">
        <v>0</v>
      </c>
      <c r="AC260" s="482">
        <v>0</v>
      </c>
      <c r="AD260" s="490">
        <v>0</v>
      </c>
      <c r="AE260" s="482">
        <v>0</v>
      </c>
      <c r="AF260" s="491">
        <v>0</v>
      </c>
    </row>
    <row r="261" spans="1:32" ht="15" customHeight="1" x14ac:dyDescent="0.2">
      <c r="A261" s="463" t="s">
        <v>43</v>
      </c>
      <c r="B261" s="482">
        <v>1</v>
      </c>
      <c r="C261" s="482">
        <v>0</v>
      </c>
      <c r="D261" s="482">
        <v>1</v>
      </c>
      <c r="E261" s="482">
        <v>0</v>
      </c>
      <c r="F261" s="482">
        <v>0</v>
      </c>
      <c r="G261" s="482">
        <v>0</v>
      </c>
      <c r="H261" s="482">
        <v>0</v>
      </c>
      <c r="I261" s="482" t="s">
        <v>20</v>
      </c>
      <c r="J261" s="479" t="s">
        <v>43</v>
      </c>
      <c r="K261" s="489">
        <v>0</v>
      </c>
      <c r="L261" s="482">
        <v>0</v>
      </c>
      <c r="M261" s="482">
        <v>1</v>
      </c>
      <c r="N261" s="482">
        <v>0</v>
      </c>
      <c r="O261" s="482">
        <v>0</v>
      </c>
      <c r="P261" s="482">
        <v>0</v>
      </c>
      <c r="Q261" s="482">
        <v>0</v>
      </c>
      <c r="R261" s="482">
        <v>0</v>
      </c>
      <c r="S261" s="482">
        <v>0</v>
      </c>
      <c r="T261" s="482">
        <v>0</v>
      </c>
      <c r="U261" s="482">
        <v>0</v>
      </c>
      <c r="V261" s="482">
        <v>0</v>
      </c>
      <c r="W261" s="482">
        <v>0</v>
      </c>
      <c r="X261" s="482">
        <v>0</v>
      </c>
      <c r="Y261" s="490">
        <v>16.7</v>
      </c>
      <c r="Z261" s="490" t="s">
        <v>418</v>
      </c>
      <c r="AA261" s="482">
        <v>0</v>
      </c>
      <c r="AB261" s="490">
        <v>0</v>
      </c>
      <c r="AC261" s="482">
        <v>0</v>
      </c>
      <c r="AD261" s="490">
        <v>0</v>
      </c>
      <c r="AE261" s="482">
        <v>0</v>
      </c>
      <c r="AF261" s="491">
        <v>0</v>
      </c>
    </row>
    <row r="262" spans="1:32" ht="15" customHeight="1" x14ac:dyDescent="0.2">
      <c r="A262" s="463" t="s">
        <v>77</v>
      </c>
      <c r="B262" s="482">
        <v>1</v>
      </c>
      <c r="C262" s="482">
        <v>0</v>
      </c>
      <c r="D262" s="482">
        <v>1</v>
      </c>
      <c r="E262" s="482">
        <v>0</v>
      </c>
      <c r="F262" s="482">
        <v>0</v>
      </c>
      <c r="G262" s="482">
        <v>0</v>
      </c>
      <c r="H262" s="482">
        <v>0</v>
      </c>
      <c r="I262" s="482" t="s">
        <v>20</v>
      </c>
      <c r="J262" s="479" t="s">
        <v>77</v>
      </c>
      <c r="K262" s="489">
        <v>0</v>
      </c>
      <c r="L262" s="482">
        <v>1</v>
      </c>
      <c r="M262" s="482">
        <v>0</v>
      </c>
      <c r="N262" s="482">
        <v>0</v>
      </c>
      <c r="O262" s="482">
        <v>0</v>
      </c>
      <c r="P262" s="482">
        <v>0</v>
      </c>
      <c r="Q262" s="482">
        <v>0</v>
      </c>
      <c r="R262" s="482">
        <v>0</v>
      </c>
      <c r="S262" s="482">
        <v>0</v>
      </c>
      <c r="T262" s="482">
        <v>0</v>
      </c>
      <c r="U262" s="482">
        <v>0</v>
      </c>
      <c r="V262" s="482">
        <v>0</v>
      </c>
      <c r="W262" s="482">
        <v>0</v>
      </c>
      <c r="X262" s="482">
        <v>0</v>
      </c>
      <c r="Y262" s="490">
        <v>14.7</v>
      </c>
      <c r="Z262" s="490" t="s">
        <v>418</v>
      </c>
      <c r="AA262" s="482">
        <v>0</v>
      </c>
      <c r="AB262" s="490">
        <v>0</v>
      </c>
      <c r="AC262" s="482">
        <v>0</v>
      </c>
      <c r="AD262" s="490">
        <v>0</v>
      </c>
      <c r="AE262" s="482">
        <v>0</v>
      </c>
      <c r="AF262" s="491">
        <v>0</v>
      </c>
    </row>
    <row r="263" spans="1:32" ht="15" customHeight="1" x14ac:dyDescent="0.2">
      <c r="A263" s="463" t="s">
        <v>78</v>
      </c>
      <c r="B263" s="482">
        <v>1</v>
      </c>
      <c r="C263" s="482">
        <v>0</v>
      </c>
      <c r="D263" s="482">
        <v>1</v>
      </c>
      <c r="E263" s="482">
        <v>0</v>
      </c>
      <c r="F263" s="482">
        <v>0</v>
      </c>
      <c r="G263" s="482">
        <v>0</v>
      </c>
      <c r="H263" s="482">
        <v>0</v>
      </c>
      <c r="I263" s="482" t="s">
        <v>20</v>
      </c>
      <c r="J263" s="479" t="s">
        <v>78</v>
      </c>
      <c r="K263" s="489">
        <v>0</v>
      </c>
      <c r="L263" s="482">
        <v>0</v>
      </c>
      <c r="M263" s="482">
        <v>1</v>
      </c>
      <c r="N263" s="482">
        <v>0</v>
      </c>
      <c r="O263" s="482">
        <v>0</v>
      </c>
      <c r="P263" s="482">
        <v>0</v>
      </c>
      <c r="Q263" s="482">
        <v>0</v>
      </c>
      <c r="R263" s="482">
        <v>0</v>
      </c>
      <c r="S263" s="482">
        <v>0</v>
      </c>
      <c r="T263" s="482">
        <v>0</v>
      </c>
      <c r="U263" s="482">
        <v>0</v>
      </c>
      <c r="V263" s="482">
        <v>0</v>
      </c>
      <c r="W263" s="482">
        <v>0</v>
      </c>
      <c r="X263" s="482">
        <v>0</v>
      </c>
      <c r="Y263" s="490">
        <v>18.5</v>
      </c>
      <c r="Z263" s="490" t="s">
        <v>418</v>
      </c>
      <c r="AA263" s="482">
        <v>0</v>
      </c>
      <c r="AB263" s="490">
        <v>0</v>
      </c>
      <c r="AC263" s="482">
        <v>0</v>
      </c>
      <c r="AD263" s="490">
        <v>0</v>
      </c>
      <c r="AE263" s="482">
        <v>0</v>
      </c>
      <c r="AF263" s="491">
        <v>0</v>
      </c>
    </row>
    <row r="264" spans="1:32" ht="15" customHeight="1" x14ac:dyDescent="0.2">
      <c r="A264" s="463" t="s">
        <v>79</v>
      </c>
      <c r="B264" s="482">
        <v>1</v>
      </c>
      <c r="C264" s="482">
        <v>0</v>
      </c>
      <c r="D264" s="482">
        <v>0</v>
      </c>
      <c r="E264" s="482">
        <v>1</v>
      </c>
      <c r="F264" s="482">
        <v>0</v>
      </c>
      <c r="G264" s="482">
        <v>0</v>
      </c>
      <c r="H264" s="482">
        <v>0</v>
      </c>
      <c r="I264" s="482" t="s">
        <v>20</v>
      </c>
      <c r="J264" s="479" t="s">
        <v>79</v>
      </c>
      <c r="K264" s="489">
        <v>1</v>
      </c>
      <c r="L264" s="482">
        <v>0</v>
      </c>
      <c r="M264" s="482">
        <v>0</v>
      </c>
      <c r="N264" s="482">
        <v>0</v>
      </c>
      <c r="O264" s="482">
        <v>0</v>
      </c>
      <c r="P264" s="482">
        <v>0</v>
      </c>
      <c r="Q264" s="482">
        <v>0</v>
      </c>
      <c r="R264" s="482">
        <v>0</v>
      </c>
      <c r="S264" s="482">
        <v>0</v>
      </c>
      <c r="T264" s="482">
        <v>0</v>
      </c>
      <c r="U264" s="482">
        <v>0</v>
      </c>
      <c r="V264" s="482">
        <v>0</v>
      </c>
      <c r="W264" s="482">
        <v>0</v>
      </c>
      <c r="X264" s="482">
        <v>0</v>
      </c>
      <c r="Y264" s="490">
        <v>9.6999999999999993</v>
      </c>
      <c r="Z264" s="490" t="s">
        <v>418</v>
      </c>
      <c r="AA264" s="482">
        <v>0</v>
      </c>
      <c r="AB264" s="490">
        <v>0</v>
      </c>
      <c r="AC264" s="482">
        <v>0</v>
      </c>
      <c r="AD264" s="490">
        <v>0</v>
      </c>
      <c r="AE264" s="482">
        <v>0</v>
      </c>
      <c r="AF264" s="491">
        <v>0</v>
      </c>
    </row>
    <row r="265" spans="1:32" ht="15" customHeight="1" x14ac:dyDescent="0.2">
      <c r="A265" s="463" t="s">
        <v>45</v>
      </c>
      <c r="B265" s="488">
        <v>2</v>
      </c>
      <c r="C265" s="488">
        <v>0</v>
      </c>
      <c r="D265" s="488">
        <v>2</v>
      </c>
      <c r="E265" s="488">
        <v>0</v>
      </c>
      <c r="F265" s="488">
        <v>0</v>
      </c>
      <c r="G265" s="488">
        <v>0</v>
      </c>
      <c r="H265" s="488">
        <v>0</v>
      </c>
      <c r="I265" s="488" t="s">
        <v>20</v>
      </c>
      <c r="J265" s="479" t="s">
        <v>45</v>
      </c>
      <c r="K265" s="498">
        <v>0</v>
      </c>
      <c r="L265" s="488">
        <v>1</v>
      </c>
      <c r="M265" s="488">
        <v>1</v>
      </c>
      <c r="N265" s="488">
        <v>0</v>
      </c>
      <c r="O265" s="488">
        <v>0</v>
      </c>
      <c r="P265" s="488">
        <v>0</v>
      </c>
      <c r="Q265" s="488">
        <v>0</v>
      </c>
      <c r="R265" s="488">
        <v>0</v>
      </c>
      <c r="S265" s="488">
        <v>0</v>
      </c>
      <c r="T265" s="488">
        <v>0</v>
      </c>
      <c r="U265" s="488">
        <v>0</v>
      </c>
      <c r="V265" s="488">
        <v>0</v>
      </c>
      <c r="W265" s="488">
        <v>0</v>
      </c>
      <c r="X265" s="488">
        <v>0</v>
      </c>
      <c r="Y265" s="499">
        <v>14.4</v>
      </c>
      <c r="Z265" s="499" t="s">
        <v>418</v>
      </c>
      <c r="AA265" s="488">
        <v>0</v>
      </c>
      <c r="AB265" s="499">
        <v>0</v>
      </c>
      <c r="AC265" s="488">
        <v>0</v>
      </c>
      <c r="AD265" s="499">
        <v>0</v>
      </c>
      <c r="AE265" s="488">
        <v>0</v>
      </c>
      <c r="AF265" s="500">
        <v>0</v>
      </c>
    </row>
    <row r="266" spans="1:32" ht="15" customHeight="1" x14ac:dyDescent="0.2">
      <c r="A266" s="463" t="s">
        <v>80</v>
      </c>
      <c r="B266" s="482">
        <v>5</v>
      </c>
      <c r="C266" s="482">
        <v>0</v>
      </c>
      <c r="D266" s="482">
        <v>5</v>
      </c>
      <c r="E266" s="482">
        <v>0</v>
      </c>
      <c r="F266" s="482">
        <v>0</v>
      </c>
      <c r="G266" s="482">
        <v>0</v>
      </c>
      <c r="H266" s="482">
        <v>0</v>
      </c>
      <c r="I266" s="482" t="s">
        <v>20</v>
      </c>
      <c r="J266" s="479" t="s">
        <v>80</v>
      </c>
      <c r="K266" s="489">
        <v>1</v>
      </c>
      <c r="L266" s="482">
        <v>3</v>
      </c>
      <c r="M266" s="482">
        <v>0</v>
      </c>
      <c r="N266" s="482">
        <v>1</v>
      </c>
      <c r="O266" s="482">
        <v>0</v>
      </c>
      <c r="P266" s="482">
        <v>0</v>
      </c>
      <c r="Q266" s="482">
        <v>0</v>
      </c>
      <c r="R266" s="482">
        <v>0</v>
      </c>
      <c r="S266" s="482">
        <v>0</v>
      </c>
      <c r="T266" s="482">
        <v>0</v>
      </c>
      <c r="U266" s="482">
        <v>0</v>
      </c>
      <c r="V266" s="482">
        <v>0</v>
      </c>
      <c r="W266" s="482">
        <v>0</v>
      </c>
      <c r="X266" s="482">
        <v>0</v>
      </c>
      <c r="Y266" s="490">
        <v>13.7</v>
      </c>
      <c r="Z266" s="490" t="s">
        <v>418</v>
      </c>
      <c r="AA266" s="482">
        <v>0</v>
      </c>
      <c r="AB266" s="490">
        <v>0</v>
      </c>
      <c r="AC266" s="482">
        <v>0</v>
      </c>
      <c r="AD266" s="490">
        <v>0</v>
      </c>
      <c r="AE266" s="482">
        <v>0</v>
      </c>
      <c r="AF266" s="491">
        <v>0</v>
      </c>
    </row>
    <row r="267" spans="1:32" ht="15" customHeight="1" x14ac:dyDescent="0.2">
      <c r="A267" s="463" t="s">
        <v>81</v>
      </c>
      <c r="B267" s="482">
        <v>0</v>
      </c>
      <c r="C267" s="482">
        <v>0</v>
      </c>
      <c r="D267" s="482">
        <v>0</v>
      </c>
      <c r="E267" s="482">
        <v>0</v>
      </c>
      <c r="F267" s="482">
        <v>0</v>
      </c>
      <c r="G267" s="482">
        <v>0</v>
      </c>
      <c r="H267" s="482">
        <v>0</v>
      </c>
      <c r="I267" s="482" t="s">
        <v>20</v>
      </c>
      <c r="J267" s="479" t="s">
        <v>81</v>
      </c>
      <c r="K267" s="489">
        <v>0</v>
      </c>
      <c r="L267" s="482">
        <v>0</v>
      </c>
      <c r="M267" s="482">
        <v>0</v>
      </c>
      <c r="N267" s="482">
        <v>0</v>
      </c>
      <c r="O267" s="482">
        <v>0</v>
      </c>
      <c r="P267" s="482">
        <v>0</v>
      </c>
      <c r="Q267" s="482">
        <v>0</v>
      </c>
      <c r="R267" s="482">
        <v>0</v>
      </c>
      <c r="S267" s="482">
        <v>0</v>
      </c>
      <c r="T267" s="482">
        <v>0</v>
      </c>
      <c r="U267" s="482">
        <v>0</v>
      </c>
      <c r="V267" s="482">
        <v>0</v>
      </c>
      <c r="W267" s="482">
        <v>0</v>
      </c>
      <c r="X267" s="482">
        <v>0</v>
      </c>
      <c r="Y267" s="490" t="s">
        <v>418</v>
      </c>
      <c r="Z267" s="490" t="s">
        <v>418</v>
      </c>
      <c r="AA267" s="482">
        <v>0</v>
      </c>
      <c r="AB267" s="490">
        <v>0</v>
      </c>
      <c r="AC267" s="482">
        <v>0</v>
      </c>
      <c r="AD267" s="490">
        <v>0</v>
      </c>
      <c r="AE267" s="482">
        <v>0</v>
      </c>
      <c r="AF267" s="491">
        <v>0</v>
      </c>
    </row>
    <row r="268" spans="1:32" ht="15" customHeight="1" x14ac:dyDescent="0.2">
      <c r="A268" s="463" t="s">
        <v>82</v>
      </c>
      <c r="B268" s="482">
        <v>4</v>
      </c>
      <c r="C268" s="482">
        <v>0</v>
      </c>
      <c r="D268" s="482">
        <v>4</v>
      </c>
      <c r="E268" s="482">
        <v>0</v>
      </c>
      <c r="F268" s="482">
        <v>0</v>
      </c>
      <c r="G268" s="482">
        <v>0</v>
      </c>
      <c r="H268" s="482">
        <v>0</v>
      </c>
      <c r="I268" s="482" t="s">
        <v>20</v>
      </c>
      <c r="J268" s="479" t="s">
        <v>82</v>
      </c>
      <c r="K268" s="489">
        <v>0</v>
      </c>
      <c r="L268" s="482">
        <v>1</v>
      </c>
      <c r="M268" s="482">
        <v>3</v>
      </c>
      <c r="N268" s="482">
        <v>0</v>
      </c>
      <c r="O268" s="482">
        <v>0</v>
      </c>
      <c r="P268" s="482">
        <v>0</v>
      </c>
      <c r="Q268" s="482">
        <v>0</v>
      </c>
      <c r="R268" s="482">
        <v>0</v>
      </c>
      <c r="S268" s="482">
        <v>0</v>
      </c>
      <c r="T268" s="482">
        <v>0</v>
      </c>
      <c r="U268" s="482">
        <v>0</v>
      </c>
      <c r="V268" s="482">
        <v>0</v>
      </c>
      <c r="W268" s="482">
        <v>0</v>
      </c>
      <c r="X268" s="482">
        <v>0</v>
      </c>
      <c r="Y268" s="490">
        <v>16</v>
      </c>
      <c r="Z268" s="490" t="s">
        <v>418</v>
      </c>
      <c r="AA268" s="482">
        <v>0</v>
      </c>
      <c r="AB268" s="490">
        <v>0</v>
      </c>
      <c r="AC268" s="482">
        <v>0</v>
      </c>
      <c r="AD268" s="490">
        <v>0</v>
      </c>
      <c r="AE268" s="482">
        <v>0</v>
      </c>
      <c r="AF268" s="491">
        <v>0</v>
      </c>
    </row>
    <row r="269" spans="1:32" ht="15" customHeight="1" x14ac:dyDescent="0.2">
      <c r="A269" s="463" t="s">
        <v>47</v>
      </c>
      <c r="B269" s="482">
        <v>2</v>
      </c>
      <c r="C269" s="482">
        <v>0</v>
      </c>
      <c r="D269" s="482">
        <v>2</v>
      </c>
      <c r="E269" s="482">
        <v>0</v>
      </c>
      <c r="F269" s="482">
        <v>0</v>
      </c>
      <c r="G269" s="482">
        <v>0</v>
      </c>
      <c r="H269" s="482">
        <v>0</v>
      </c>
      <c r="I269" s="482" t="s">
        <v>20</v>
      </c>
      <c r="J269" s="479" t="s">
        <v>47</v>
      </c>
      <c r="K269" s="489">
        <v>0</v>
      </c>
      <c r="L269" s="482">
        <v>1</v>
      </c>
      <c r="M269" s="482">
        <v>0</v>
      </c>
      <c r="N269" s="482">
        <v>1</v>
      </c>
      <c r="O269" s="482">
        <v>0</v>
      </c>
      <c r="P269" s="482">
        <v>0</v>
      </c>
      <c r="Q269" s="482">
        <v>0</v>
      </c>
      <c r="R269" s="482">
        <v>0</v>
      </c>
      <c r="S269" s="482">
        <v>0</v>
      </c>
      <c r="T269" s="482">
        <v>0</v>
      </c>
      <c r="U269" s="482">
        <v>0</v>
      </c>
      <c r="V269" s="482">
        <v>0</v>
      </c>
      <c r="W269" s="482">
        <v>0</v>
      </c>
      <c r="X269" s="482">
        <v>0</v>
      </c>
      <c r="Y269" s="490">
        <v>18</v>
      </c>
      <c r="Z269" s="490" t="s">
        <v>418</v>
      </c>
      <c r="AA269" s="482">
        <v>0</v>
      </c>
      <c r="AB269" s="490">
        <v>0</v>
      </c>
      <c r="AC269" s="482">
        <v>0</v>
      </c>
      <c r="AD269" s="490">
        <v>0</v>
      </c>
      <c r="AE269" s="482">
        <v>0</v>
      </c>
      <c r="AF269" s="491">
        <v>0</v>
      </c>
    </row>
    <row r="270" spans="1:32" ht="15" customHeight="1" x14ac:dyDescent="0.2">
      <c r="A270" s="463" t="s">
        <v>83</v>
      </c>
      <c r="B270" s="482">
        <v>2</v>
      </c>
      <c r="C270" s="482">
        <v>0</v>
      </c>
      <c r="D270" s="482">
        <v>2</v>
      </c>
      <c r="E270" s="482">
        <v>0</v>
      </c>
      <c r="F270" s="482">
        <v>0</v>
      </c>
      <c r="G270" s="482">
        <v>0</v>
      </c>
      <c r="H270" s="482">
        <v>0</v>
      </c>
      <c r="I270" s="482" t="s">
        <v>20</v>
      </c>
      <c r="J270" s="479" t="s">
        <v>83</v>
      </c>
      <c r="K270" s="489">
        <v>0</v>
      </c>
      <c r="L270" s="482">
        <v>1</v>
      </c>
      <c r="M270" s="482">
        <v>1</v>
      </c>
      <c r="N270" s="482">
        <v>0</v>
      </c>
      <c r="O270" s="482">
        <v>0</v>
      </c>
      <c r="P270" s="482">
        <v>0</v>
      </c>
      <c r="Q270" s="482">
        <v>0</v>
      </c>
      <c r="R270" s="482">
        <v>0</v>
      </c>
      <c r="S270" s="482">
        <v>0</v>
      </c>
      <c r="T270" s="482">
        <v>0</v>
      </c>
      <c r="U270" s="482">
        <v>0</v>
      </c>
      <c r="V270" s="482">
        <v>0</v>
      </c>
      <c r="W270" s="482">
        <v>0</v>
      </c>
      <c r="X270" s="482">
        <v>0</v>
      </c>
      <c r="Y270" s="490">
        <v>16.3</v>
      </c>
      <c r="Z270" s="490" t="s">
        <v>418</v>
      </c>
      <c r="AA270" s="482">
        <v>0</v>
      </c>
      <c r="AB270" s="490">
        <v>0</v>
      </c>
      <c r="AC270" s="482">
        <v>0</v>
      </c>
      <c r="AD270" s="490">
        <v>0</v>
      </c>
      <c r="AE270" s="482">
        <v>0</v>
      </c>
      <c r="AF270" s="491">
        <v>0</v>
      </c>
    </row>
    <row r="271" spans="1:32" ht="15" customHeight="1" x14ac:dyDescent="0.2">
      <c r="A271" s="463" t="s">
        <v>84</v>
      </c>
      <c r="B271" s="482">
        <v>1</v>
      </c>
      <c r="C271" s="482">
        <v>0</v>
      </c>
      <c r="D271" s="482">
        <v>1</v>
      </c>
      <c r="E271" s="482">
        <v>0</v>
      </c>
      <c r="F271" s="482">
        <v>0</v>
      </c>
      <c r="G271" s="482">
        <v>0</v>
      </c>
      <c r="H271" s="482">
        <v>0</v>
      </c>
      <c r="I271" s="482" t="s">
        <v>20</v>
      </c>
      <c r="J271" s="479" t="s">
        <v>84</v>
      </c>
      <c r="K271" s="489">
        <v>0</v>
      </c>
      <c r="L271" s="482">
        <v>1</v>
      </c>
      <c r="M271" s="482">
        <v>0</v>
      </c>
      <c r="N271" s="482">
        <v>0</v>
      </c>
      <c r="O271" s="482">
        <v>0</v>
      </c>
      <c r="P271" s="482">
        <v>0</v>
      </c>
      <c r="Q271" s="482">
        <v>0</v>
      </c>
      <c r="R271" s="482">
        <v>0</v>
      </c>
      <c r="S271" s="482">
        <v>0</v>
      </c>
      <c r="T271" s="482">
        <v>0</v>
      </c>
      <c r="U271" s="482">
        <v>0</v>
      </c>
      <c r="V271" s="482">
        <v>0</v>
      </c>
      <c r="W271" s="482">
        <v>0</v>
      </c>
      <c r="X271" s="482">
        <v>0</v>
      </c>
      <c r="Y271" s="490">
        <v>12</v>
      </c>
      <c r="Z271" s="490" t="s">
        <v>418</v>
      </c>
      <c r="AA271" s="482">
        <v>0</v>
      </c>
      <c r="AB271" s="490">
        <v>0</v>
      </c>
      <c r="AC271" s="482">
        <v>0</v>
      </c>
      <c r="AD271" s="490">
        <v>0</v>
      </c>
      <c r="AE271" s="482">
        <v>0</v>
      </c>
      <c r="AF271" s="491">
        <v>0</v>
      </c>
    </row>
    <row r="272" spans="1:32" ht="15" customHeight="1" x14ac:dyDescent="0.2">
      <c r="A272" s="463" t="s">
        <v>85</v>
      </c>
      <c r="B272" s="482">
        <v>1</v>
      </c>
      <c r="C272" s="482">
        <v>1</v>
      </c>
      <c r="D272" s="482">
        <v>0</v>
      </c>
      <c r="E272" s="482">
        <v>0</v>
      </c>
      <c r="F272" s="482">
        <v>0</v>
      </c>
      <c r="G272" s="482">
        <v>0</v>
      </c>
      <c r="H272" s="482">
        <v>0</v>
      </c>
      <c r="I272" s="482" t="s">
        <v>20</v>
      </c>
      <c r="J272" s="479" t="s">
        <v>85</v>
      </c>
      <c r="K272" s="489">
        <v>0</v>
      </c>
      <c r="L272" s="482">
        <v>1</v>
      </c>
      <c r="M272" s="482">
        <v>0</v>
      </c>
      <c r="N272" s="482">
        <v>0</v>
      </c>
      <c r="O272" s="482">
        <v>0</v>
      </c>
      <c r="P272" s="482">
        <v>0</v>
      </c>
      <c r="Q272" s="482">
        <v>0</v>
      </c>
      <c r="R272" s="482">
        <v>0</v>
      </c>
      <c r="S272" s="482">
        <v>0</v>
      </c>
      <c r="T272" s="482">
        <v>0</v>
      </c>
      <c r="U272" s="482">
        <v>0</v>
      </c>
      <c r="V272" s="482">
        <v>0</v>
      </c>
      <c r="W272" s="482">
        <v>0</v>
      </c>
      <c r="X272" s="482">
        <v>0</v>
      </c>
      <c r="Y272" s="490">
        <v>12.4</v>
      </c>
      <c r="Z272" s="490" t="s">
        <v>418</v>
      </c>
      <c r="AA272" s="482">
        <v>0</v>
      </c>
      <c r="AB272" s="490">
        <v>0</v>
      </c>
      <c r="AC272" s="482">
        <v>0</v>
      </c>
      <c r="AD272" s="490">
        <v>0</v>
      </c>
      <c r="AE272" s="482">
        <v>0</v>
      </c>
      <c r="AF272" s="491">
        <v>0</v>
      </c>
    </row>
    <row r="273" spans="1:32" ht="15" customHeight="1" x14ac:dyDescent="0.2">
      <c r="A273" s="463" t="s">
        <v>49</v>
      </c>
      <c r="B273" s="482">
        <v>0</v>
      </c>
      <c r="C273" s="482">
        <v>0</v>
      </c>
      <c r="D273" s="482">
        <v>0</v>
      </c>
      <c r="E273" s="482">
        <v>0</v>
      </c>
      <c r="F273" s="482">
        <v>0</v>
      </c>
      <c r="G273" s="482">
        <v>0</v>
      </c>
      <c r="H273" s="482">
        <v>0</v>
      </c>
      <c r="I273" s="482" t="s">
        <v>20</v>
      </c>
      <c r="J273" s="479" t="s">
        <v>49</v>
      </c>
      <c r="K273" s="489">
        <v>0</v>
      </c>
      <c r="L273" s="482">
        <v>0</v>
      </c>
      <c r="M273" s="482">
        <v>0</v>
      </c>
      <c r="N273" s="482">
        <v>0</v>
      </c>
      <c r="O273" s="482">
        <v>0</v>
      </c>
      <c r="P273" s="482">
        <v>0</v>
      </c>
      <c r="Q273" s="482">
        <v>0</v>
      </c>
      <c r="R273" s="482">
        <v>0</v>
      </c>
      <c r="S273" s="482">
        <v>0</v>
      </c>
      <c r="T273" s="482">
        <v>0</v>
      </c>
      <c r="U273" s="482">
        <v>0</v>
      </c>
      <c r="V273" s="482">
        <v>0</v>
      </c>
      <c r="W273" s="482">
        <v>0</v>
      </c>
      <c r="X273" s="482">
        <v>0</v>
      </c>
      <c r="Y273" s="490" t="s">
        <v>418</v>
      </c>
      <c r="Z273" s="490" t="s">
        <v>418</v>
      </c>
      <c r="AA273" s="482">
        <v>0</v>
      </c>
      <c r="AB273" s="490">
        <v>0</v>
      </c>
      <c r="AC273" s="482">
        <v>0</v>
      </c>
      <c r="AD273" s="490">
        <v>0</v>
      </c>
      <c r="AE273" s="482">
        <v>0</v>
      </c>
      <c r="AF273" s="491">
        <v>0</v>
      </c>
    </row>
    <row r="274" spans="1:32" ht="15" customHeight="1" x14ac:dyDescent="0.2">
      <c r="A274" s="463" t="s">
        <v>86</v>
      </c>
      <c r="B274" s="482">
        <v>0</v>
      </c>
      <c r="C274" s="482">
        <v>0</v>
      </c>
      <c r="D274" s="482">
        <v>0</v>
      </c>
      <c r="E274" s="482">
        <v>0</v>
      </c>
      <c r="F274" s="482">
        <v>0</v>
      </c>
      <c r="G274" s="482">
        <v>0</v>
      </c>
      <c r="H274" s="482">
        <v>0</v>
      </c>
      <c r="I274" s="482" t="s">
        <v>20</v>
      </c>
      <c r="J274" s="479" t="s">
        <v>86</v>
      </c>
      <c r="K274" s="489">
        <v>0</v>
      </c>
      <c r="L274" s="482">
        <v>0</v>
      </c>
      <c r="M274" s="482">
        <v>0</v>
      </c>
      <c r="N274" s="482">
        <v>0</v>
      </c>
      <c r="O274" s="482">
        <v>0</v>
      </c>
      <c r="P274" s="482">
        <v>0</v>
      </c>
      <c r="Q274" s="482">
        <v>0</v>
      </c>
      <c r="R274" s="482">
        <v>0</v>
      </c>
      <c r="S274" s="482">
        <v>0</v>
      </c>
      <c r="T274" s="482">
        <v>0</v>
      </c>
      <c r="U274" s="482">
        <v>0</v>
      </c>
      <c r="V274" s="482">
        <v>0</v>
      </c>
      <c r="W274" s="482">
        <v>0</v>
      </c>
      <c r="X274" s="482">
        <v>0</v>
      </c>
      <c r="Y274" s="490" t="s">
        <v>418</v>
      </c>
      <c r="Z274" s="490" t="s">
        <v>418</v>
      </c>
      <c r="AA274" s="482">
        <v>0</v>
      </c>
      <c r="AB274" s="490">
        <v>0</v>
      </c>
      <c r="AC274" s="482">
        <v>0</v>
      </c>
      <c r="AD274" s="490">
        <v>0</v>
      </c>
      <c r="AE274" s="482">
        <v>0</v>
      </c>
      <c r="AF274" s="491">
        <v>0</v>
      </c>
    </row>
    <row r="275" spans="1:32" ht="15" customHeight="1" x14ac:dyDescent="0.2">
      <c r="A275" s="463" t="s">
        <v>87</v>
      </c>
      <c r="B275" s="482">
        <v>1</v>
      </c>
      <c r="C275" s="482">
        <v>0</v>
      </c>
      <c r="D275" s="482">
        <v>1</v>
      </c>
      <c r="E275" s="482">
        <v>0</v>
      </c>
      <c r="F275" s="482">
        <v>0</v>
      </c>
      <c r="G275" s="482">
        <v>0</v>
      </c>
      <c r="H275" s="482">
        <v>0</v>
      </c>
      <c r="I275" s="482" t="s">
        <v>20</v>
      </c>
      <c r="J275" s="479" t="s">
        <v>87</v>
      </c>
      <c r="K275" s="489">
        <v>0</v>
      </c>
      <c r="L275" s="482">
        <v>0</v>
      </c>
      <c r="M275" s="482">
        <v>1</v>
      </c>
      <c r="N275" s="482">
        <v>0</v>
      </c>
      <c r="O275" s="482">
        <v>0</v>
      </c>
      <c r="P275" s="482">
        <v>0</v>
      </c>
      <c r="Q275" s="482">
        <v>0</v>
      </c>
      <c r="R275" s="482">
        <v>0</v>
      </c>
      <c r="S275" s="482">
        <v>0</v>
      </c>
      <c r="T275" s="482">
        <v>0</v>
      </c>
      <c r="U275" s="482">
        <v>0</v>
      </c>
      <c r="V275" s="482">
        <v>0</v>
      </c>
      <c r="W275" s="482">
        <v>0</v>
      </c>
      <c r="X275" s="482">
        <v>0</v>
      </c>
      <c r="Y275" s="490">
        <v>17.399999999999999</v>
      </c>
      <c r="Z275" s="490" t="s">
        <v>418</v>
      </c>
      <c r="AA275" s="482">
        <v>0</v>
      </c>
      <c r="AB275" s="490">
        <v>0</v>
      </c>
      <c r="AC275" s="482">
        <v>0</v>
      </c>
      <c r="AD275" s="490">
        <v>0</v>
      </c>
      <c r="AE275" s="482">
        <v>0</v>
      </c>
      <c r="AF275" s="491">
        <v>0</v>
      </c>
    </row>
    <row r="276" spans="1:32" ht="15" customHeight="1" x14ac:dyDescent="0.2">
      <c r="A276" s="463" t="s">
        <v>88</v>
      </c>
      <c r="B276" s="482">
        <v>1</v>
      </c>
      <c r="C276" s="482">
        <v>0</v>
      </c>
      <c r="D276" s="482">
        <v>1</v>
      </c>
      <c r="E276" s="482">
        <v>0</v>
      </c>
      <c r="F276" s="482">
        <v>0</v>
      </c>
      <c r="G276" s="482">
        <v>0</v>
      </c>
      <c r="H276" s="482">
        <v>0</v>
      </c>
      <c r="I276" s="482" t="s">
        <v>20</v>
      </c>
      <c r="J276" s="479" t="s">
        <v>88</v>
      </c>
      <c r="K276" s="489">
        <v>1</v>
      </c>
      <c r="L276" s="482">
        <v>0</v>
      </c>
      <c r="M276" s="482">
        <v>0</v>
      </c>
      <c r="N276" s="482">
        <v>0</v>
      </c>
      <c r="O276" s="482">
        <v>0</v>
      </c>
      <c r="P276" s="482">
        <v>0</v>
      </c>
      <c r="Q276" s="482">
        <v>0</v>
      </c>
      <c r="R276" s="482">
        <v>0</v>
      </c>
      <c r="S276" s="482">
        <v>0</v>
      </c>
      <c r="T276" s="482">
        <v>0</v>
      </c>
      <c r="U276" s="482">
        <v>0</v>
      </c>
      <c r="V276" s="482">
        <v>0</v>
      </c>
      <c r="W276" s="482">
        <v>0</v>
      </c>
      <c r="X276" s="482">
        <v>0</v>
      </c>
      <c r="Y276" s="490">
        <v>6.5</v>
      </c>
      <c r="Z276" s="490" t="s">
        <v>418</v>
      </c>
      <c r="AA276" s="482">
        <v>0</v>
      </c>
      <c r="AB276" s="490">
        <v>0</v>
      </c>
      <c r="AC276" s="482">
        <v>0</v>
      </c>
      <c r="AD276" s="490">
        <v>0</v>
      </c>
      <c r="AE276" s="482">
        <v>0</v>
      </c>
      <c r="AF276" s="491">
        <v>0</v>
      </c>
    </row>
    <row r="277" spans="1:32" ht="15" customHeight="1" x14ac:dyDescent="0.2">
      <c r="A277" s="463" t="s">
        <v>50</v>
      </c>
      <c r="B277" s="482">
        <v>1</v>
      </c>
      <c r="C277" s="482">
        <v>0</v>
      </c>
      <c r="D277" s="482">
        <v>1</v>
      </c>
      <c r="E277" s="482">
        <v>0</v>
      </c>
      <c r="F277" s="482">
        <v>0</v>
      </c>
      <c r="G277" s="482">
        <v>0</v>
      </c>
      <c r="H277" s="482">
        <v>0</v>
      </c>
      <c r="I277" s="482" t="s">
        <v>20</v>
      </c>
      <c r="J277" s="479" t="s">
        <v>50</v>
      </c>
      <c r="K277" s="489">
        <v>0</v>
      </c>
      <c r="L277" s="482">
        <v>1</v>
      </c>
      <c r="M277" s="482">
        <v>0</v>
      </c>
      <c r="N277" s="482">
        <v>0</v>
      </c>
      <c r="O277" s="482">
        <v>0</v>
      </c>
      <c r="P277" s="482">
        <v>0</v>
      </c>
      <c r="Q277" s="482">
        <v>0</v>
      </c>
      <c r="R277" s="482">
        <v>0</v>
      </c>
      <c r="S277" s="482">
        <v>0</v>
      </c>
      <c r="T277" s="482">
        <v>0</v>
      </c>
      <c r="U277" s="482">
        <v>0</v>
      </c>
      <c r="V277" s="482">
        <v>0</v>
      </c>
      <c r="W277" s="482">
        <v>0</v>
      </c>
      <c r="X277" s="482">
        <v>0</v>
      </c>
      <c r="Y277" s="490">
        <v>13.6</v>
      </c>
      <c r="Z277" s="490" t="s">
        <v>418</v>
      </c>
      <c r="AA277" s="482">
        <v>0</v>
      </c>
      <c r="AB277" s="490">
        <v>0</v>
      </c>
      <c r="AC277" s="482">
        <v>0</v>
      </c>
      <c r="AD277" s="490">
        <v>0</v>
      </c>
      <c r="AE277" s="482">
        <v>0</v>
      </c>
      <c r="AF277" s="491">
        <v>0</v>
      </c>
    </row>
    <row r="278" spans="1:32" ht="15" customHeight="1" x14ac:dyDescent="0.2">
      <c r="A278" s="463" t="s">
        <v>89</v>
      </c>
      <c r="B278" s="482">
        <v>2</v>
      </c>
      <c r="C278" s="482">
        <v>0</v>
      </c>
      <c r="D278" s="482">
        <v>2</v>
      </c>
      <c r="E278" s="482">
        <v>0</v>
      </c>
      <c r="F278" s="482">
        <v>0</v>
      </c>
      <c r="G278" s="482">
        <v>0</v>
      </c>
      <c r="H278" s="482">
        <v>0</v>
      </c>
      <c r="I278" s="482" t="s">
        <v>20</v>
      </c>
      <c r="J278" s="479" t="s">
        <v>89</v>
      </c>
      <c r="K278" s="489">
        <v>0</v>
      </c>
      <c r="L278" s="482">
        <v>2</v>
      </c>
      <c r="M278" s="482">
        <v>0</v>
      </c>
      <c r="N278" s="482">
        <v>0</v>
      </c>
      <c r="O278" s="482">
        <v>0</v>
      </c>
      <c r="P278" s="482">
        <v>0</v>
      </c>
      <c r="Q278" s="482">
        <v>0</v>
      </c>
      <c r="R278" s="482">
        <v>0</v>
      </c>
      <c r="S278" s="482">
        <v>0</v>
      </c>
      <c r="T278" s="482">
        <v>0</v>
      </c>
      <c r="U278" s="482">
        <v>0</v>
      </c>
      <c r="V278" s="482">
        <v>0</v>
      </c>
      <c r="W278" s="482">
        <v>0</v>
      </c>
      <c r="X278" s="482">
        <v>0</v>
      </c>
      <c r="Y278" s="490">
        <v>13.3</v>
      </c>
      <c r="Z278" s="490" t="s">
        <v>418</v>
      </c>
      <c r="AA278" s="482">
        <v>0</v>
      </c>
      <c r="AB278" s="490">
        <v>0</v>
      </c>
      <c r="AC278" s="482">
        <v>0</v>
      </c>
      <c r="AD278" s="490">
        <v>0</v>
      </c>
      <c r="AE278" s="482">
        <v>0</v>
      </c>
      <c r="AF278" s="491">
        <v>0</v>
      </c>
    </row>
    <row r="279" spans="1:32" ht="15" customHeight="1" x14ac:dyDescent="0.2">
      <c r="A279" s="463" t="s">
        <v>90</v>
      </c>
      <c r="B279" s="482">
        <v>0</v>
      </c>
      <c r="C279" s="482">
        <v>0</v>
      </c>
      <c r="D279" s="482">
        <v>0</v>
      </c>
      <c r="E279" s="482">
        <v>0</v>
      </c>
      <c r="F279" s="482">
        <v>0</v>
      </c>
      <c r="G279" s="482">
        <v>0</v>
      </c>
      <c r="H279" s="482">
        <v>0</v>
      </c>
      <c r="I279" s="482" t="s">
        <v>20</v>
      </c>
      <c r="J279" s="479" t="s">
        <v>90</v>
      </c>
      <c r="K279" s="489">
        <v>0</v>
      </c>
      <c r="L279" s="482">
        <v>0</v>
      </c>
      <c r="M279" s="482">
        <v>0</v>
      </c>
      <c r="N279" s="482">
        <v>0</v>
      </c>
      <c r="O279" s="482">
        <v>0</v>
      </c>
      <c r="P279" s="482">
        <v>0</v>
      </c>
      <c r="Q279" s="482">
        <v>0</v>
      </c>
      <c r="R279" s="482">
        <v>0</v>
      </c>
      <c r="S279" s="482">
        <v>0</v>
      </c>
      <c r="T279" s="482">
        <v>0</v>
      </c>
      <c r="U279" s="482">
        <v>0</v>
      </c>
      <c r="V279" s="482">
        <v>0</v>
      </c>
      <c r="W279" s="482">
        <v>0</v>
      </c>
      <c r="X279" s="482">
        <v>0</v>
      </c>
      <c r="Y279" s="490" t="s">
        <v>418</v>
      </c>
      <c r="Z279" s="490" t="s">
        <v>418</v>
      </c>
      <c r="AA279" s="482">
        <v>0</v>
      </c>
      <c r="AB279" s="490">
        <v>0</v>
      </c>
      <c r="AC279" s="482">
        <v>0</v>
      </c>
      <c r="AD279" s="490">
        <v>0</v>
      </c>
      <c r="AE279" s="482">
        <v>0</v>
      </c>
      <c r="AF279" s="491">
        <v>0</v>
      </c>
    </row>
    <row r="280" spans="1:32" ht="15" customHeight="1" x14ac:dyDescent="0.2">
      <c r="A280" s="463" t="s">
        <v>91</v>
      </c>
      <c r="B280" s="482">
        <v>0</v>
      </c>
      <c r="C280" s="482">
        <v>0</v>
      </c>
      <c r="D280" s="482">
        <v>0</v>
      </c>
      <c r="E280" s="482">
        <v>0</v>
      </c>
      <c r="F280" s="482">
        <v>0</v>
      </c>
      <c r="G280" s="482">
        <v>0</v>
      </c>
      <c r="H280" s="482">
        <v>0</v>
      </c>
      <c r="I280" s="482" t="s">
        <v>20</v>
      </c>
      <c r="J280" s="479" t="s">
        <v>91</v>
      </c>
      <c r="K280" s="489">
        <v>0</v>
      </c>
      <c r="L280" s="482">
        <v>0</v>
      </c>
      <c r="M280" s="482">
        <v>0</v>
      </c>
      <c r="N280" s="482">
        <v>0</v>
      </c>
      <c r="O280" s="482">
        <v>0</v>
      </c>
      <c r="P280" s="482">
        <v>0</v>
      </c>
      <c r="Q280" s="482">
        <v>0</v>
      </c>
      <c r="R280" s="482">
        <v>0</v>
      </c>
      <c r="S280" s="482">
        <v>0</v>
      </c>
      <c r="T280" s="482">
        <v>0</v>
      </c>
      <c r="U280" s="482">
        <v>0</v>
      </c>
      <c r="V280" s="482">
        <v>0</v>
      </c>
      <c r="W280" s="482">
        <v>0</v>
      </c>
      <c r="X280" s="482">
        <v>0</v>
      </c>
      <c r="Y280" s="490" t="s">
        <v>418</v>
      </c>
      <c r="Z280" s="490" t="s">
        <v>418</v>
      </c>
      <c r="AA280" s="482">
        <v>0</v>
      </c>
      <c r="AB280" s="490">
        <v>0</v>
      </c>
      <c r="AC280" s="482">
        <v>0</v>
      </c>
      <c r="AD280" s="490">
        <v>0</v>
      </c>
      <c r="AE280" s="482">
        <v>0</v>
      </c>
      <c r="AF280" s="491">
        <v>0</v>
      </c>
    </row>
    <row r="281" spans="1:32" ht="15" customHeight="1" x14ac:dyDescent="0.2">
      <c r="A281" s="463" t="s">
        <v>52</v>
      </c>
      <c r="B281" s="482">
        <v>3</v>
      </c>
      <c r="C281" s="482">
        <v>0</v>
      </c>
      <c r="D281" s="482">
        <v>2</v>
      </c>
      <c r="E281" s="482">
        <v>1</v>
      </c>
      <c r="F281" s="482">
        <v>0</v>
      </c>
      <c r="G281" s="482">
        <v>0</v>
      </c>
      <c r="H281" s="482">
        <v>0</v>
      </c>
      <c r="I281" s="482" t="s">
        <v>20</v>
      </c>
      <c r="J281" s="479" t="s">
        <v>52</v>
      </c>
      <c r="K281" s="489">
        <v>0</v>
      </c>
      <c r="L281" s="482">
        <v>1</v>
      </c>
      <c r="M281" s="482">
        <v>2</v>
      </c>
      <c r="N281" s="482">
        <v>0</v>
      </c>
      <c r="O281" s="482">
        <v>0</v>
      </c>
      <c r="P281" s="482">
        <v>0</v>
      </c>
      <c r="Q281" s="482">
        <v>0</v>
      </c>
      <c r="R281" s="482">
        <v>0</v>
      </c>
      <c r="S281" s="482">
        <v>0</v>
      </c>
      <c r="T281" s="482">
        <v>0</v>
      </c>
      <c r="U281" s="482">
        <v>0</v>
      </c>
      <c r="V281" s="482">
        <v>0</v>
      </c>
      <c r="W281" s="482">
        <v>0</v>
      </c>
      <c r="X281" s="482">
        <v>0</v>
      </c>
      <c r="Y281" s="490">
        <v>14.3</v>
      </c>
      <c r="Z281" s="490" t="s">
        <v>418</v>
      </c>
      <c r="AA281" s="482">
        <v>0</v>
      </c>
      <c r="AB281" s="490">
        <v>0</v>
      </c>
      <c r="AC281" s="482">
        <v>0</v>
      </c>
      <c r="AD281" s="490">
        <v>0</v>
      </c>
      <c r="AE281" s="482">
        <v>0</v>
      </c>
      <c r="AF281" s="491">
        <v>0</v>
      </c>
    </row>
    <row r="282" spans="1:32" ht="15" customHeight="1" x14ac:dyDescent="0.2">
      <c r="A282" s="463" t="s">
        <v>92</v>
      </c>
      <c r="B282" s="482">
        <v>1</v>
      </c>
      <c r="C282" s="482">
        <v>0</v>
      </c>
      <c r="D282" s="482">
        <v>0</v>
      </c>
      <c r="E282" s="482">
        <v>0</v>
      </c>
      <c r="F282" s="482">
        <v>1</v>
      </c>
      <c r="G282" s="482">
        <v>0</v>
      </c>
      <c r="H282" s="482">
        <v>0</v>
      </c>
      <c r="I282" s="482" t="s">
        <v>20</v>
      </c>
      <c r="J282" s="479" t="s">
        <v>92</v>
      </c>
      <c r="K282" s="489">
        <v>0</v>
      </c>
      <c r="L282" s="482">
        <v>0</v>
      </c>
      <c r="M282" s="482">
        <v>0</v>
      </c>
      <c r="N282" s="482">
        <v>1</v>
      </c>
      <c r="O282" s="482">
        <v>0</v>
      </c>
      <c r="P282" s="482">
        <v>0</v>
      </c>
      <c r="Q282" s="482">
        <v>0</v>
      </c>
      <c r="R282" s="482">
        <v>0</v>
      </c>
      <c r="S282" s="482">
        <v>0</v>
      </c>
      <c r="T282" s="482">
        <v>0</v>
      </c>
      <c r="U282" s="482">
        <v>0</v>
      </c>
      <c r="V282" s="482">
        <v>0</v>
      </c>
      <c r="W282" s="482">
        <v>0</v>
      </c>
      <c r="X282" s="482">
        <v>0</v>
      </c>
      <c r="Y282" s="490">
        <v>20.2</v>
      </c>
      <c r="Z282" s="490" t="s">
        <v>418</v>
      </c>
      <c r="AA282" s="482">
        <v>0</v>
      </c>
      <c r="AB282" s="490">
        <v>0</v>
      </c>
      <c r="AC282" s="482">
        <v>0</v>
      </c>
      <c r="AD282" s="490">
        <v>0</v>
      </c>
      <c r="AE282" s="482">
        <v>0</v>
      </c>
      <c r="AF282" s="491">
        <v>0</v>
      </c>
    </row>
    <row r="283" spans="1:32" ht="15" customHeight="1" x14ac:dyDescent="0.2">
      <c r="A283" s="463" t="s">
        <v>93</v>
      </c>
      <c r="B283" s="482">
        <v>1</v>
      </c>
      <c r="C283" s="482">
        <v>0</v>
      </c>
      <c r="D283" s="482">
        <v>1</v>
      </c>
      <c r="E283" s="482">
        <v>0</v>
      </c>
      <c r="F283" s="482">
        <v>0</v>
      </c>
      <c r="G283" s="482">
        <v>0</v>
      </c>
      <c r="H283" s="482">
        <v>0</v>
      </c>
      <c r="I283" s="482" t="s">
        <v>20</v>
      </c>
      <c r="J283" s="479" t="s">
        <v>93</v>
      </c>
      <c r="K283" s="489">
        <v>0</v>
      </c>
      <c r="L283" s="482">
        <v>0</v>
      </c>
      <c r="M283" s="482">
        <v>1</v>
      </c>
      <c r="N283" s="482">
        <v>0</v>
      </c>
      <c r="O283" s="482">
        <v>0</v>
      </c>
      <c r="P283" s="482">
        <v>0</v>
      </c>
      <c r="Q283" s="482">
        <v>0</v>
      </c>
      <c r="R283" s="482">
        <v>0</v>
      </c>
      <c r="S283" s="482">
        <v>0</v>
      </c>
      <c r="T283" s="482">
        <v>0</v>
      </c>
      <c r="U283" s="482">
        <v>0</v>
      </c>
      <c r="V283" s="482">
        <v>0</v>
      </c>
      <c r="W283" s="482">
        <v>0</v>
      </c>
      <c r="X283" s="482">
        <v>0</v>
      </c>
      <c r="Y283" s="490">
        <v>15.7</v>
      </c>
      <c r="Z283" s="490" t="s">
        <v>418</v>
      </c>
      <c r="AA283" s="482">
        <v>0</v>
      </c>
      <c r="AB283" s="490">
        <v>0</v>
      </c>
      <c r="AC283" s="482">
        <v>0</v>
      </c>
      <c r="AD283" s="490">
        <v>0</v>
      </c>
      <c r="AE283" s="482">
        <v>0</v>
      </c>
      <c r="AF283" s="491">
        <v>0</v>
      </c>
    </row>
    <row r="284" spans="1:32" ht="15" customHeight="1" x14ac:dyDescent="0.2">
      <c r="A284" s="463" t="s">
        <v>94</v>
      </c>
      <c r="B284" s="482">
        <v>1</v>
      </c>
      <c r="C284" s="482">
        <v>0</v>
      </c>
      <c r="D284" s="482">
        <v>1</v>
      </c>
      <c r="E284" s="482">
        <v>0</v>
      </c>
      <c r="F284" s="482">
        <v>0</v>
      </c>
      <c r="G284" s="482">
        <v>0</v>
      </c>
      <c r="H284" s="482">
        <v>0</v>
      </c>
      <c r="I284" s="482" t="s">
        <v>20</v>
      </c>
      <c r="J284" s="479" t="s">
        <v>94</v>
      </c>
      <c r="K284" s="489">
        <v>0</v>
      </c>
      <c r="L284" s="482">
        <v>1</v>
      </c>
      <c r="M284" s="482">
        <v>0</v>
      </c>
      <c r="N284" s="482">
        <v>0</v>
      </c>
      <c r="O284" s="482">
        <v>0</v>
      </c>
      <c r="P284" s="482">
        <v>0</v>
      </c>
      <c r="Q284" s="482">
        <v>0</v>
      </c>
      <c r="R284" s="482">
        <v>0</v>
      </c>
      <c r="S284" s="482">
        <v>0</v>
      </c>
      <c r="T284" s="482">
        <v>0</v>
      </c>
      <c r="U284" s="482">
        <v>0</v>
      </c>
      <c r="V284" s="482">
        <v>0</v>
      </c>
      <c r="W284" s="482">
        <v>0</v>
      </c>
      <c r="X284" s="482">
        <v>0</v>
      </c>
      <c r="Y284" s="490">
        <v>14</v>
      </c>
      <c r="Z284" s="490" t="s">
        <v>418</v>
      </c>
      <c r="AA284" s="482">
        <v>0</v>
      </c>
      <c r="AB284" s="490">
        <v>0</v>
      </c>
      <c r="AC284" s="482">
        <v>0</v>
      </c>
      <c r="AD284" s="490">
        <v>0</v>
      </c>
      <c r="AE284" s="482">
        <v>0</v>
      </c>
      <c r="AF284" s="491">
        <v>0</v>
      </c>
    </row>
    <row r="285" spans="1:32" ht="15" customHeight="1" x14ac:dyDescent="0.2">
      <c r="A285" s="463" t="s">
        <v>54</v>
      </c>
      <c r="B285" s="482">
        <v>0</v>
      </c>
      <c r="C285" s="482">
        <v>0</v>
      </c>
      <c r="D285" s="482">
        <v>0</v>
      </c>
      <c r="E285" s="482">
        <v>0</v>
      </c>
      <c r="F285" s="482">
        <v>0</v>
      </c>
      <c r="G285" s="482">
        <v>0</v>
      </c>
      <c r="H285" s="482">
        <v>0</v>
      </c>
      <c r="I285" s="482" t="s">
        <v>20</v>
      </c>
      <c r="J285" s="479" t="s">
        <v>54</v>
      </c>
      <c r="K285" s="489">
        <v>0</v>
      </c>
      <c r="L285" s="482">
        <v>0</v>
      </c>
      <c r="M285" s="482">
        <v>0</v>
      </c>
      <c r="N285" s="482">
        <v>0</v>
      </c>
      <c r="O285" s="482">
        <v>0</v>
      </c>
      <c r="P285" s="482">
        <v>0</v>
      </c>
      <c r="Q285" s="482">
        <v>0</v>
      </c>
      <c r="R285" s="482">
        <v>0</v>
      </c>
      <c r="S285" s="482">
        <v>0</v>
      </c>
      <c r="T285" s="482">
        <v>0</v>
      </c>
      <c r="U285" s="482">
        <v>0</v>
      </c>
      <c r="V285" s="482">
        <v>0</v>
      </c>
      <c r="W285" s="482">
        <v>0</v>
      </c>
      <c r="X285" s="482">
        <v>0</v>
      </c>
      <c r="Y285" s="490" t="s">
        <v>418</v>
      </c>
      <c r="Z285" s="490" t="s">
        <v>418</v>
      </c>
      <c r="AA285" s="482">
        <v>0</v>
      </c>
      <c r="AB285" s="490">
        <v>0</v>
      </c>
      <c r="AC285" s="482">
        <v>0</v>
      </c>
      <c r="AD285" s="490">
        <v>0</v>
      </c>
      <c r="AE285" s="482">
        <v>0</v>
      </c>
      <c r="AF285" s="491">
        <v>0</v>
      </c>
    </row>
    <row r="286" spans="1:32" ht="15" customHeight="1" x14ac:dyDescent="0.2">
      <c r="A286" s="463" t="s">
        <v>95</v>
      </c>
      <c r="B286" s="482">
        <v>1</v>
      </c>
      <c r="C286" s="482">
        <v>0</v>
      </c>
      <c r="D286" s="482">
        <v>1</v>
      </c>
      <c r="E286" s="482">
        <v>0</v>
      </c>
      <c r="F286" s="482">
        <v>0</v>
      </c>
      <c r="G286" s="482">
        <v>0</v>
      </c>
      <c r="H286" s="482">
        <v>0</v>
      </c>
      <c r="I286" s="482" t="s">
        <v>20</v>
      </c>
      <c r="J286" s="479" t="s">
        <v>95</v>
      </c>
      <c r="K286" s="489">
        <v>0</v>
      </c>
      <c r="L286" s="482">
        <v>1</v>
      </c>
      <c r="M286" s="482">
        <v>0</v>
      </c>
      <c r="N286" s="482">
        <v>0</v>
      </c>
      <c r="O286" s="482">
        <v>0</v>
      </c>
      <c r="P286" s="482">
        <v>0</v>
      </c>
      <c r="Q286" s="482">
        <v>0</v>
      </c>
      <c r="R286" s="482">
        <v>0</v>
      </c>
      <c r="S286" s="482">
        <v>0</v>
      </c>
      <c r="T286" s="482">
        <v>0</v>
      </c>
      <c r="U286" s="482">
        <v>0</v>
      </c>
      <c r="V286" s="482">
        <v>0</v>
      </c>
      <c r="W286" s="482">
        <v>0</v>
      </c>
      <c r="X286" s="482">
        <v>0</v>
      </c>
      <c r="Y286" s="490">
        <v>13.6</v>
      </c>
      <c r="Z286" s="490" t="s">
        <v>418</v>
      </c>
      <c r="AA286" s="482">
        <v>0</v>
      </c>
      <c r="AB286" s="490">
        <v>0</v>
      </c>
      <c r="AC286" s="482">
        <v>0</v>
      </c>
      <c r="AD286" s="490">
        <v>0</v>
      </c>
      <c r="AE286" s="482">
        <v>0</v>
      </c>
      <c r="AF286" s="491">
        <v>0</v>
      </c>
    </row>
    <row r="287" spans="1:32" ht="15" customHeight="1" x14ac:dyDescent="0.2">
      <c r="A287" s="463" t="s">
        <v>96</v>
      </c>
      <c r="B287" s="482">
        <v>0</v>
      </c>
      <c r="C287" s="482">
        <v>0</v>
      </c>
      <c r="D287" s="482">
        <v>0</v>
      </c>
      <c r="E287" s="482">
        <v>0</v>
      </c>
      <c r="F287" s="482">
        <v>0</v>
      </c>
      <c r="G287" s="482">
        <v>0</v>
      </c>
      <c r="H287" s="482">
        <v>0</v>
      </c>
      <c r="I287" s="482" t="s">
        <v>20</v>
      </c>
      <c r="J287" s="479" t="s">
        <v>96</v>
      </c>
      <c r="K287" s="489">
        <v>0</v>
      </c>
      <c r="L287" s="482">
        <v>0</v>
      </c>
      <c r="M287" s="482">
        <v>0</v>
      </c>
      <c r="N287" s="482">
        <v>0</v>
      </c>
      <c r="O287" s="482">
        <v>0</v>
      </c>
      <c r="P287" s="482">
        <v>0</v>
      </c>
      <c r="Q287" s="482">
        <v>0</v>
      </c>
      <c r="R287" s="482">
        <v>0</v>
      </c>
      <c r="S287" s="482">
        <v>0</v>
      </c>
      <c r="T287" s="482">
        <v>0</v>
      </c>
      <c r="U287" s="482">
        <v>0</v>
      </c>
      <c r="V287" s="482">
        <v>0</v>
      </c>
      <c r="W287" s="482">
        <v>0</v>
      </c>
      <c r="X287" s="482">
        <v>0</v>
      </c>
      <c r="Y287" s="490" t="s">
        <v>418</v>
      </c>
      <c r="Z287" s="490" t="s">
        <v>418</v>
      </c>
      <c r="AA287" s="482">
        <v>0</v>
      </c>
      <c r="AB287" s="490">
        <v>0</v>
      </c>
      <c r="AC287" s="482">
        <v>0</v>
      </c>
      <c r="AD287" s="490">
        <v>0</v>
      </c>
      <c r="AE287" s="482">
        <v>0</v>
      </c>
      <c r="AF287" s="491">
        <v>0</v>
      </c>
    </row>
    <row r="288" spans="1:32" ht="15" customHeight="1" x14ac:dyDescent="0.2">
      <c r="A288" s="463" t="s">
        <v>97</v>
      </c>
      <c r="B288" s="482">
        <v>1</v>
      </c>
      <c r="C288" s="482">
        <v>0</v>
      </c>
      <c r="D288" s="482">
        <v>1</v>
      </c>
      <c r="E288" s="482">
        <v>0</v>
      </c>
      <c r="F288" s="482">
        <v>0</v>
      </c>
      <c r="G288" s="482">
        <v>0</v>
      </c>
      <c r="H288" s="482">
        <v>0</v>
      </c>
      <c r="I288" s="482" t="s">
        <v>20</v>
      </c>
      <c r="J288" s="479" t="s">
        <v>97</v>
      </c>
      <c r="K288" s="489">
        <v>0</v>
      </c>
      <c r="L288" s="482">
        <v>0</v>
      </c>
      <c r="M288" s="482">
        <v>1</v>
      </c>
      <c r="N288" s="482">
        <v>0</v>
      </c>
      <c r="O288" s="482">
        <v>0</v>
      </c>
      <c r="P288" s="482">
        <v>0</v>
      </c>
      <c r="Q288" s="482">
        <v>0</v>
      </c>
      <c r="R288" s="482">
        <v>0</v>
      </c>
      <c r="S288" s="482">
        <v>0</v>
      </c>
      <c r="T288" s="482">
        <v>0</v>
      </c>
      <c r="U288" s="482">
        <v>0</v>
      </c>
      <c r="V288" s="482">
        <v>0</v>
      </c>
      <c r="W288" s="482">
        <v>0</v>
      </c>
      <c r="X288" s="482">
        <v>0</v>
      </c>
      <c r="Y288" s="490">
        <v>15.7</v>
      </c>
      <c r="Z288" s="490" t="s">
        <v>418</v>
      </c>
      <c r="AA288" s="482">
        <v>0</v>
      </c>
      <c r="AB288" s="490">
        <v>0</v>
      </c>
      <c r="AC288" s="482">
        <v>0</v>
      </c>
      <c r="AD288" s="490">
        <v>0</v>
      </c>
      <c r="AE288" s="482">
        <v>0</v>
      </c>
      <c r="AF288" s="491">
        <v>0</v>
      </c>
    </row>
    <row r="289" spans="1:32" ht="15" customHeight="1" x14ac:dyDescent="0.2">
      <c r="A289" s="463" t="s">
        <v>56</v>
      </c>
      <c r="B289" s="482">
        <v>1</v>
      </c>
      <c r="C289" s="482">
        <v>0</v>
      </c>
      <c r="D289" s="482">
        <v>1</v>
      </c>
      <c r="E289" s="482">
        <v>0</v>
      </c>
      <c r="F289" s="482">
        <v>0</v>
      </c>
      <c r="G289" s="482">
        <v>0</v>
      </c>
      <c r="H289" s="482">
        <v>0</v>
      </c>
      <c r="I289" s="482" t="s">
        <v>20</v>
      </c>
      <c r="J289" s="479" t="s">
        <v>56</v>
      </c>
      <c r="K289" s="489">
        <v>0</v>
      </c>
      <c r="L289" s="482">
        <v>0</v>
      </c>
      <c r="M289" s="482">
        <v>1</v>
      </c>
      <c r="N289" s="482">
        <v>0</v>
      </c>
      <c r="O289" s="482">
        <v>0</v>
      </c>
      <c r="P289" s="482">
        <v>0</v>
      </c>
      <c r="Q289" s="482">
        <v>0</v>
      </c>
      <c r="R289" s="482">
        <v>0</v>
      </c>
      <c r="S289" s="482">
        <v>0</v>
      </c>
      <c r="T289" s="482">
        <v>0</v>
      </c>
      <c r="U289" s="482">
        <v>0</v>
      </c>
      <c r="V289" s="482">
        <v>0</v>
      </c>
      <c r="W289" s="482">
        <v>0</v>
      </c>
      <c r="X289" s="482">
        <v>0</v>
      </c>
      <c r="Y289" s="490">
        <v>19.899999999999999</v>
      </c>
      <c r="Z289" s="490" t="s">
        <v>418</v>
      </c>
      <c r="AA289" s="482">
        <v>0</v>
      </c>
      <c r="AB289" s="490">
        <v>0</v>
      </c>
      <c r="AC289" s="482">
        <v>0</v>
      </c>
      <c r="AD289" s="490">
        <v>0</v>
      </c>
      <c r="AE289" s="482">
        <v>0</v>
      </c>
      <c r="AF289" s="491">
        <v>0</v>
      </c>
    </row>
    <row r="290" spans="1:32" ht="15" customHeight="1" x14ac:dyDescent="0.2">
      <c r="A290" s="463" t="s">
        <v>98</v>
      </c>
      <c r="B290" s="482">
        <v>0</v>
      </c>
      <c r="C290" s="482">
        <v>0</v>
      </c>
      <c r="D290" s="482">
        <v>0</v>
      </c>
      <c r="E290" s="482">
        <v>0</v>
      </c>
      <c r="F290" s="482">
        <v>0</v>
      </c>
      <c r="G290" s="482">
        <v>0</v>
      </c>
      <c r="H290" s="482">
        <v>0</v>
      </c>
      <c r="I290" s="482" t="s">
        <v>20</v>
      </c>
      <c r="J290" s="479" t="s">
        <v>98</v>
      </c>
      <c r="K290" s="489">
        <v>0</v>
      </c>
      <c r="L290" s="482">
        <v>0</v>
      </c>
      <c r="M290" s="482">
        <v>0</v>
      </c>
      <c r="N290" s="482">
        <v>0</v>
      </c>
      <c r="O290" s="482">
        <v>0</v>
      </c>
      <c r="P290" s="482">
        <v>0</v>
      </c>
      <c r="Q290" s="482">
        <v>0</v>
      </c>
      <c r="R290" s="482">
        <v>0</v>
      </c>
      <c r="S290" s="482">
        <v>0</v>
      </c>
      <c r="T290" s="482">
        <v>0</v>
      </c>
      <c r="U290" s="482">
        <v>0</v>
      </c>
      <c r="V290" s="482">
        <v>0</v>
      </c>
      <c r="W290" s="482">
        <v>0</v>
      </c>
      <c r="X290" s="482">
        <v>0</v>
      </c>
      <c r="Y290" s="490" t="s">
        <v>418</v>
      </c>
      <c r="Z290" s="490" t="s">
        <v>418</v>
      </c>
      <c r="AA290" s="482">
        <v>0</v>
      </c>
      <c r="AB290" s="490">
        <v>0</v>
      </c>
      <c r="AC290" s="482">
        <v>0</v>
      </c>
      <c r="AD290" s="490">
        <v>0</v>
      </c>
      <c r="AE290" s="482">
        <v>0</v>
      </c>
      <c r="AF290" s="491">
        <v>0</v>
      </c>
    </row>
    <row r="291" spans="1:32" ht="15" customHeight="1" x14ac:dyDescent="0.2">
      <c r="A291" s="463" t="s">
        <v>99</v>
      </c>
      <c r="B291" s="482">
        <v>2</v>
      </c>
      <c r="C291" s="482">
        <v>0</v>
      </c>
      <c r="D291" s="482">
        <v>1</v>
      </c>
      <c r="E291" s="482">
        <v>1</v>
      </c>
      <c r="F291" s="482">
        <v>0</v>
      </c>
      <c r="G291" s="482">
        <v>0</v>
      </c>
      <c r="H291" s="482">
        <v>0</v>
      </c>
      <c r="I291" s="482" t="s">
        <v>20</v>
      </c>
      <c r="J291" s="479" t="s">
        <v>99</v>
      </c>
      <c r="K291" s="489">
        <v>0</v>
      </c>
      <c r="L291" s="482">
        <v>0</v>
      </c>
      <c r="M291" s="482">
        <v>1</v>
      </c>
      <c r="N291" s="482">
        <v>1</v>
      </c>
      <c r="O291" s="482">
        <v>0</v>
      </c>
      <c r="P291" s="482">
        <v>0</v>
      </c>
      <c r="Q291" s="482">
        <v>0</v>
      </c>
      <c r="R291" s="482">
        <v>0</v>
      </c>
      <c r="S291" s="482">
        <v>0</v>
      </c>
      <c r="T291" s="482">
        <v>0</v>
      </c>
      <c r="U291" s="482">
        <v>0</v>
      </c>
      <c r="V291" s="482">
        <v>0</v>
      </c>
      <c r="W291" s="482">
        <v>0</v>
      </c>
      <c r="X291" s="482">
        <v>0</v>
      </c>
      <c r="Y291" s="490">
        <v>18.600000000000001</v>
      </c>
      <c r="Z291" s="490" t="s">
        <v>418</v>
      </c>
      <c r="AA291" s="482">
        <v>0</v>
      </c>
      <c r="AB291" s="490">
        <v>0</v>
      </c>
      <c r="AC291" s="482">
        <v>0</v>
      </c>
      <c r="AD291" s="490">
        <v>0</v>
      </c>
      <c r="AE291" s="482">
        <v>0</v>
      </c>
      <c r="AF291" s="491">
        <v>0</v>
      </c>
    </row>
    <row r="292" spans="1:32" ht="15" customHeight="1" x14ac:dyDescent="0.2">
      <c r="A292" s="463" t="s">
        <v>100</v>
      </c>
      <c r="B292" s="482">
        <v>0</v>
      </c>
      <c r="C292" s="482">
        <v>0</v>
      </c>
      <c r="D292" s="482">
        <v>0</v>
      </c>
      <c r="E292" s="482">
        <v>0</v>
      </c>
      <c r="F292" s="482">
        <v>0</v>
      </c>
      <c r="G292" s="482">
        <v>0</v>
      </c>
      <c r="H292" s="482">
        <v>0</v>
      </c>
      <c r="I292" s="482" t="s">
        <v>20</v>
      </c>
      <c r="J292" s="479" t="s">
        <v>100</v>
      </c>
      <c r="K292" s="489">
        <v>0</v>
      </c>
      <c r="L292" s="482">
        <v>0</v>
      </c>
      <c r="M292" s="482">
        <v>0</v>
      </c>
      <c r="N292" s="482">
        <v>0</v>
      </c>
      <c r="O292" s="482">
        <v>0</v>
      </c>
      <c r="P292" s="482">
        <v>0</v>
      </c>
      <c r="Q292" s="482">
        <v>0</v>
      </c>
      <c r="R292" s="482">
        <v>0</v>
      </c>
      <c r="S292" s="482">
        <v>0</v>
      </c>
      <c r="T292" s="482">
        <v>0</v>
      </c>
      <c r="U292" s="482">
        <v>0</v>
      </c>
      <c r="V292" s="482">
        <v>0</v>
      </c>
      <c r="W292" s="482">
        <v>0</v>
      </c>
      <c r="X292" s="482">
        <v>0</v>
      </c>
      <c r="Y292" s="490" t="s">
        <v>418</v>
      </c>
      <c r="Z292" s="490" t="s">
        <v>418</v>
      </c>
      <c r="AA292" s="482">
        <v>0</v>
      </c>
      <c r="AB292" s="490">
        <v>0</v>
      </c>
      <c r="AC292" s="482">
        <v>0</v>
      </c>
      <c r="AD292" s="490">
        <v>0</v>
      </c>
      <c r="AE292" s="482">
        <v>0</v>
      </c>
      <c r="AF292" s="491">
        <v>0</v>
      </c>
    </row>
    <row r="293" spans="1:32" ht="15" customHeight="1" x14ac:dyDescent="0.2">
      <c r="A293" s="463" t="s">
        <v>57</v>
      </c>
      <c r="B293" s="488">
        <v>1</v>
      </c>
      <c r="C293" s="488">
        <v>0</v>
      </c>
      <c r="D293" s="488">
        <v>1</v>
      </c>
      <c r="E293" s="488">
        <v>0</v>
      </c>
      <c r="F293" s="488">
        <v>0</v>
      </c>
      <c r="G293" s="488">
        <v>0</v>
      </c>
      <c r="H293" s="488">
        <v>0</v>
      </c>
      <c r="I293" s="488" t="s">
        <v>20</v>
      </c>
      <c r="J293" s="479" t="s">
        <v>57</v>
      </c>
      <c r="K293" s="498">
        <v>0</v>
      </c>
      <c r="L293" s="488">
        <v>0</v>
      </c>
      <c r="M293" s="488">
        <v>1</v>
      </c>
      <c r="N293" s="488">
        <v>0</v>
      </c>
      <c r="O293" s="488">
        <v>0</v>
      </c>
      <c r="P293" s="488">
        <v>0</v>
      </c>
      <c r="Q293" s="488">
        <v>0</v>
      </c>
      <c r="R293" s="488">
        <v>0</v>
      </c>
      <c r="S293" s="488">
        <v>0</v>
      </c>
      <c r="T293" s="488">
        <v>0</v>
      </c>
      <c r="U293" s="488">
        <v>0</v>
      </c>
      <c r="V293" s="488">
        <v>0</v>
      </c>
      <c r="W293" s="488">
        <v>0</v>
      </c>
      <c r="X293" s="488">
        <v>0</v>
      </c>
      <c r="Y293" s="499">
        <v>16.2</v>
      </c>
      <c r="Z293" s="499" t="s">
        <v>418</v>
      </c>
      <c r="AA293" s="488">
        <v>0</v>
      </c>
      <c r="AB293" s="499">
        <v>0</v>
      </c>
      <c r="AC293" s="488">
        <v>0</v>
      </c>
      <c r="AD293" s="499">
        <v>0</v>
      </c>
      <c r="AE293" s="488">
        <v>0</v>
      </c>
      <c r="AF293" s="500">
        <v>0</v>
      </c>
    </row>
    <row r="294" spans="1:32" ht="15" customHeight="1" x14ac:dyDescent="0.2">
      <c r="A294" s="463" t="s">
        <v>101</v>
      </c>
      <c r="B294" s="482">
        <v>0</v>
      </c>
      <c r="C294" s="482">
        <v>0</v>
      </c>
      <c r="D294" s="482">
        <v>0</v>
      </c>
      <c r="E294" s="482">
        <v>0</v>
      </c>
      <c r="F294" s="482">
        <v>0</v>
      </c>
      <c r="G294" s="482">
        <v>0</v>
      </c>
      <c r="H294" s="482">
        <v>0</v>
      </c>
      <c r="I294" s="482" t="s">
        <v>20</v>
      </c>
      <c r="J294" s="479" t="s">
        <v>101</v>
      </c>
      <c r="K294" s="489">
        <v>0</v>
      </c>
      <c r="L294" s="482">
        <v>0</v>
      </c>
      <c r="M294" s="482">
        <v>0</v>
      </c>
      <c r="N294" s="482">
        <v>0</v>
      </c>
      <c r="O294" s="482">
        <v>0</v>
      </c>
      <c r="P294" s="482">
        <v>0</v>
      </c>
      <c r="Q294" s="482">
        <v>0</v>
      </c>
      <c r="R294" s="482">
        <v>0</v>
      </c>
      <c r="S294" s="482">
        <v>0</v>
      </c>
      <c r="T294" s="482">
        <v>0</v>
      </c>
      <c r="U294" s="482">
        <v>0</v>
      </c>
      <c r="V294" s="482">
        <v>0</v>
      </c>
      <c r="W294" s="482">
        <v>0</v>
      </c>
      <c r="X294" s="482">
        <v>0</v>
      </c>
      <c r="Y294" s="490" t="s">
        <v>418</v>
      </c>
      <c r="Z294" s="490" t="s">
        <v>418</v>
      </c>
      <c r="AA294" s="482">
        <v>0</v>
      </c>
      <c r="AB294" s="490">
        <v>0</v>
      </c>
      <c r="AC294" s="482">
        <v>0</v>
      </c>
      <c r="AD294" s="490">
        <v>0</v>
      </c>
      <c r="AE294" s="482">
        <v>0</v>
      </c>
      <c r="AF294" s="491">
        <v>0</v>
      </c>
    </row>
    <row r="295" spans="1:32" ht="15" customHeight="1" x14ac:dyDescent="0.2">
      <c r="A295" s="463" t="s">
        <v>102</v>
      </c>
      <c r="B295" s="482">
        <v>1</v>
      </c>
      <c r="C295" s="482">
        <v>0</v>
      </c>
      <c r="D295" s="482">
        <v>1</v>
      </c>
      <c r="E295" s="482">
        <v>0</v>
      </c>
      <c r="F295" s="482">
        <v>0</v>
      </c>
      <c r="G295" s="482">
        <v>0</v>
      </c>
      <c r="H295" s="482">
        <v>0</v>
      </c>
      <c r="I295" s="482" t="s">
        <v>20</v>
      </c>
      <c r="J295" s="479" t="s">
        <v>102</v>
      </c>
      <c r="K295" s="489">
        <v>0</v>
      </c>
      <c r="L295" s="482">
        <v>0</v>
      </c>
      <c r="M295" s="482">
        <v>1</v>
      </c>
      <c r="N295" s="482">
        <v>0</v>
      </c>
      <c r="O295" s="482">
        <v>0</v>
      </c>
      <c r="P295" s="482">
        <v>0</v>
      </c>
      <c r="Q295" s="482">
        <v>0</v>
      </c>
      <c r="R295" s="482">
        <v>0</v>
      </c>
      <c r="S295" s="482">
        <v>0</v>
      </c>
      <c r="T295" s="482">
        <v>0</v>
      </c>
      <c r="U295" s="482">
        <v>0</v>
      </c>
      <c r="V295" s="482">
        <v>0</v>
      </c>
      <c r="W295" s="482">
        <v>0</v>
      </c>
      <c r="X295" s="482">
        <v>0</v>
      </c>
      <c r="Y295" s="490">
        <v>18.3</v>
      </c>
      <c r="Z295" s="490" t="s">
        <v>418</v>
      </c>
      <c r="AA295" s="482">
        <v>0</v>
      </c>
      <c r="AB295" s="490">
        <v>0</v>
      </c>
      <c r="AC295" s="482">
        <v>0</v>
      </c>
      <c r="AD295" s="490">
        <v>0</v>
      </c>
      <c r="AE295" s="482">
        <v>0</v>
      </c>
      <c r="AF295" s="491">
        <v>0</v>
      </c>
    </row>
    <row r="296" spans="1:32" ht="15" customHeight="1" x14ac:dyDescent="0.2">
      <c r="A296" s="463" t="s">
        <v>103</v>
      </c>
      <c r="B296" s="482">
        <v>0</v>
      </c>
      <c r="C296" s="482">
        <v>0</v>
      </c>
      <c r="D296" s="482">
        <v>0</v>
      </c>
      <c r="E296" s="482">
        <v>0</v>
      </c>
      <c r="F296" s="482">
        <v>0</v>
      </c>
      <c r="G296" s="482">
        <v>0</v>
      </c>
      <c r="H296" s="482">
        <v>0</v>
      </c>
      <c r="I296" s="482" t="s">
        <v>20</v>
      </c>
      <c r="J296" s="479" t="s">
        <v>103</v>
      </c>
      <c r="K296" s="489">
        <v>0</v>
      </c>
      <c r="L296" s="482">
        <v>0</v>
      </c>
      <c r="M296" s="482">
        <v>0</v>
      </c>
      <c r="N296" s="482">
        <v>0</v>
      </c>
      <c r="O296" s="482">
        <v>0</v>
      </c>
      <c r="P296" s="482">
        <v>0</v>
      </c>
      <c r="Q296" s="482">
        <v>0</v>
      </c>
      <c r="R296" s="482">
        <v>0</v>
      </c>
      <c r="S296" s="482">
        <v>0</v>
      </c>
      <c r="T296" s="482">
        <v>0</v>
      </c>
      <c r="U296" s="482">
        <v>0</v>
      </c>
      <c r="V296" s="482">
        <v>0</v>
      </c>
      <c r="W296" s="482">
        <v>0</v>
      </c>
      <c r="X296" s="482">
        <v>0</v>
      </c>
      <c r="Y296" s="490" t="s">
        <v>418</v>
      </c>
      <c r="Z296" s="490" t="s">
        <v>418</v>
      </c>
      <c r="AA296" s="482">
        <v>0</v>
      </c>
      <c r="AB296" s="490">
        <v>0</v>
      </c>
      <c r="AC296" s="482">
        <v>0</v>
      </c>
      <c r="AD296" s="490">
        <v>0</v>
      </c>
      <c r="AE296" s="482">
        <v>0</v>
      </c>
      <c r="AF296" s="491">
        <v>0</v>
      </c>
    </row>
    <row r="297" spans="1:32" ht="15" customHeight="1" x14ac:dyDescent="0.2">
      <c r="A297" s="463" t="s">
        <v>59</v>
      </c>
      <c r="B297" s="482">
        <v>0</v>
      </c>
      <c r="C297" s="482">
        <v>0</v>
      </c>
      <c r="D297" s="482">
        <v>0</v>
      </c>
      <c r="E297" s="482">
        <v>0</v>
      </c>
      <c r="F297" s="482">
        <v>0</v>
      </c>
      <c r="G297" s="482">
        <v>0</v>
      </c>
      <c r="H297" s="482">
        <v>0</v>
      </c>
      <c r="I297" s="482" t="s">
        <v>20</v>
      </c>
      <c r="J297" s="479" t="s">
        <v>59</v>
      </c>
      <c r="K297" s="489">
        <v>0</v>
      </c>
      <c r="L297" s="482">
        <v>0</v>
      </c>
      <c r="M297" s="482">
        <v>0</v>
      </c>
      <c r="N297" s="482">
        <v>0</v>
      </c>
      <c r="O297" s="482">
        <v>0</v>
      </c>
      <c r="P297" s="482">
        <v>0</v>
      </c>
      <c r="Q297" s="482">
        <v>0</v>
      </c>
      <c r="R297" s="482">
        <v>0</v>
      </c>
      <c r="S297" s="482">
        <v>0</v>
      </c>
      <c r="T297" s="482">
        <v>0</v>
      </c>
      <c r="U297" s="482">
        <v>0</v>
      </c>
      <c r="V297" s="482">
        <v>0</v>
      </c>
      <c r="W297" s="482">
        <v>0</v>
      </c>
      <c r="X297" s="482">
        <v>0</v>
      </c>
      <c r="Y297" s="490" t="s">
        <v>418</v>
      </c>
      <c r="Z297" s="490" t="s">
        <v>418</v>
      </c>
      <c r="AA297" s="482">
        <v>0</v>
      </c>
      <c r="AB297" s="490">
        <v>0</v>
      </c>
      <c r="AC297" s="482">
        <v>0</v>
      </c>
      <c r="AD297" s="490">
        <v>0</v>
      </c>
      <c r="AE297" s="482">
        <v>0</v>
      </c>
      <c r="AF297" s="491">
        <v>0</v>
      </c>
    </row>
    <row r="298" spans="1:32" ht="15" customHeight="1" x14ac:dyDescent="0.2">
      <c r="A298" s="463" t="s">
        <v>104</v>
      </c>
      <c r="B298" s="482">
        <v>1</v>
      </c>
      <c r="C298" s="482">
        <v>0</v>
      </c>
      <c r="D298" s="482">
        <v>1</v>
      </c>
      <c r="E298" s="482">
        <v>0</v>
      </c>
      <c r="F298" s="482">
        <v>0</v>
      </c>
      <c r="G298" s="482">
        <v>0</v>
      </c>
      <c r="H298" s="482">
        <v>0</v>
      </c>
      <c r="I298" s="482" t="s">
        <v>20</v>
      </c>
      <c r="J298" s="479" t="s">
        <v>104</v>
      </c>
      <c r="K298" s="489">
        <v>0</v>
      </c>
      <c r="L298" s="482">
        <v>0</v>
      </c>
      <c r="M298" s="482">
        <v>0</v>
      </c>
      <c r="N298" s="482">
        <v>0</v>
      </c>
      <c r="O298" s="482">
        <v>0</v>
      </c>
      <c r="P298" s="482">
        <v>0</v>
      </c>
      <c r="Q298" s="482">
        <v>1</v>
      </c>
      <c r="R298" s="482">
        <v>0</v>
      </c>
      <c r="S298" s="482">
        <v>0</v>
      </c>
      <c r="T298" s="482">
        <v>0</v>
      </c>
      <c r="U298" s="482">
        <v>0</v>
      </c>
      <c r="V298" s="482">
        <v>0</v>
      </c>
      <c r="W298" s="482">
        <v>0</v>
      </c>
      <c r="X298" s="482">
        <v>0</v>
      </c>
      <c r="Y298" s="490">
        <v>37.5</v>
      </c>
      <c r="Z298" s="490" t="s">
        <v>418</v>
      </c>
      <c r="AA298" s="482">
        <v>0</v>
      </c>
      <c r="AB298" s="490">
        <v>0</v>
      </c>
      <c r="AC298" s="482">
        <v>0</v>
      </c>
      <c r="AD298" s="490">
        <v>0</v>
      </c>
      <c r="AE298" s="482">
        <v>0</v>
      </c>
      <c r="AF298" s="491">
        <v>0</v>
      </c>
    </row>
    <row r="299" spans="1:32" ht="15" customHeight="1" x14ac:dyDescent="0.2">
      <c r="A299" s="463" t="s">
        <v>105</v>
      </c>
      <c r="B299" s="482">
        <v>2</v>
      </c>
      <c r="C299" s="482">
        <v>0</v>
      </c>
      <c r="D299" s="482">
        <v>2</v>
      </c>
      <c r="E299" s="482">
        <v>0</v>
      </c>
      <c r="F299" s="482">
        <v>0</v>
      </c>
      <c r="G299" s="482">
        <v>0</v>
      </c>
      <c r="H299" s="482">
        <v>0</v>
      </c>
      <c r="I299" s="482" t="s">
        <v>20</v>
      </c>
      <c r="J299" s="479" t="s">
        <v>105</v>
      </c>
      <c r="K299" s="489">
        <v>1</v>
      </c>
      <c r="L299" s="482">
        <v>0</v>
      </c>
      <c r="M299" s="482">
        <v>1</v>
      </c>
      <c r="N299" s="482">
        <v>0</v>
      </c>
      <c r="O299" s="482">
        <v>0</v>
      </c>
      <c r="P299" s="482">
        <v>0</v>
      </c>
      <c r="Q299" s="482">
        <v>0</v>
      </c>
      <c r="R299" s="482">
        <v>0</v>
      </c>
      <c r="S299" s="482">
        <v>0</v>
      </c>
      <c r="T299" s="482">
        <v>0</v>
      </c>
      <c r="U299" s="482">
        <v>0</v>
      </c>
      <c r="V299" s="482">
        <v>0</v>
      </c>
      <c r="W299" s="482">
        <v>0</v>
      </c>
      <c r="X299" s="482">
        <v>0</v>
      </c>
      <c r="Y299" s="490">
        <v>12.2</v>
      </c>
      <c r="Z299" s="490" t="s">
        <v>418</v>
      </c>
      <c r="AA299" s="482">
        <v>0</v>
      </c>
      <c r="AB299" s="490">
        <v>0</v>
      </c>
      <c r="AC299" s="482">
        <v>0</v>
      </c>
      <c r="AD299" s="490">
        <v>0</v>
      </c>
      <c r="AE299" s="482">
        <v>0</v>
      </c>
      <c r="AF299" s="491">
        <v>0</v>
      </c>
    </row>
    <row r="300" spans="1:32" ht="15" customHeight="1" x14ac:dyDescent="0.2">
      <c r="A300" s="463" t="s">
        <v>106</v>
      </c>
      <c r="B300" s="482">
        <v>2</v>
      </c>
      <c r="C300" s="482">
        <v>1</v>
      </c>
      <c r="D300" s="482">
        <v>1</v>
      </c>
      <c r="E300" s="482">
        <v>0</v>
      </c>
      <c r="F300" s="482">
        <v>0</v>
      </c>
      <c r="G300" s="482">
        <v>0</v>
      </c>
      <c r="H300" s="482">
        <v>0</v>
      </c>
      <c r="I300" s="482" t="s">
        <v>20</v>
      </c>
      <c r="J300" s="479" t="s">
        <v>106</v>
      </c>
      <c r="K300" s="489">
        <v>0</v>
      </c>
      <c r="L300" s="482">
        <v>2</v>
      </c>
      <c r="M300" s="482">
        <v>0</v>
      </c>
      <c r="N300" s="482">
        <v>0</v>
      </c>
      <c r="O300" s="482">
        <v>0</v>
      </c>
      <c r="P300" s="482">
        <v>0</v>
      </c>
      <c r="Q300" s="482">
        <v>0</v>
      </c>
      <c r="R300" s="482">
        <v>0</v>
      </c>
      <c r="S300" s="482">
        <v>0</v>
      </c>
      <c r="T300" s="482">
        <v>0</v>
      </c>
      <c r="U300" s="482">
        <v>0</v>
      </c>
      <c r="V300" s="482">
        <v>0</v>
      </c>
      <c r="W300" s="482">
        <v>0</v>
      </c>
      <c r="X300" s="482">
        <v>0</v>
      </c>
      <c r="Y300" s="490">
        <v>12.4</v>
      </c>
      <c r="Z300" s="490" t="s">
        <v>418</v>
      </c>
      <c r="AA300" s="482">
        <v>0</v>
      </c>
      <c r="AB300" s="490">
        <v>0</v>
      </c>
      <c r="AC300" s="482">
        <v>0</v>
      </c>
      <c r="AD300" s="490">
        <v>0</v>
      </c>
      <c r="AE300" s="482">
        <v>0</v>
      </c>
      <c r="AF300" s="491">
        <v>0</v>
      </c>
    </row>
    <row r="301" spans="1:32" ht="15" customHeight="1" x14ac:dyDescent="0.2">
      <c r="A301" s="463" t="s">
        <v>61</v>
      </c>
      <c r="B301" s="488">
        <v>2</v>
      </c>
      <c r="C301" s="488">
        <v>0</v>
      </c>
      <c r="D301" s="488">
        <v>2</v>
      </c>
      <c r="E301" s="488">
        <v>0</v>
      </c>
      <c r="F301" s="488">
        <v>0</v>
      </c>
      <c r="G301" s="488">
        <v>0</v>
      </c>
      <c r="H301" s="488">
        <v>0</v>
      </c>
      <c r="I301" s="488" t="s">
        <v>20</v>
      </c>
      <c r="J301" s="479" t="s">
        <v>61</v>
      </c>
      <c r="K301" s="498">
        <v>0</v>
      </c>
      <c r="L301" s="488">
        <v>0</v>
      </c>
      <c r="M301" s="488">
        <v>0</v>
      </c>
      <c r="N301" s="488">
        <v>2</v>
      </c>
      <c r="O301" s="488">
        <v>0</v>
      </c>
      <c r="P301" s="488">
        <v>0</v>
      </c>
      <c r="Q301" s="488">
        <v>0</v>
      </c>
      <c r="R301" s="488">
        <v>0</v>
      </c>
      <c r="S301" s="488">
        <v>0</v>
      </c>
      <c r="T301" s="488">
        <v>0</v>
      </c>
      <c r="U301" s="488">
        <v>0</v>
      </c>
      <c r="V301" s="488">
        <v>0</v>
      </c>
      <c r="W301" s="488">
        <v>0</v>
      </c>
      <c r="X301" s="488">
        <v>0</v>
      </c>
      <c r="Y301" s="499">
        <v>20.3</v>
      </c>
      <c r="Z301" s="499" t="s">
        <v>418</v>
      </c>
      <c r="AA301" s="488">
        <v>0</v>
      </c>
      <c r="AB301" s="499">
        <v>0</v>
      </c>
      <c r="AC301" s="488">
        <v>0</v>
      </c>
      <c r="AD301" s="499">
        <v>0</v>
      </c>
      <c r="AE301" s="488">
        <v>0</v>
      </c>
      <c r="AF301" s="500">
        <v>0</v>
      </c>
    </row>
    <row r="302" spans="1:32" ht="15" customHeight="1" x14ac:dyDescent="0.2">
      <c r="A302" s="463" t="s">
        <v>107</v>
      </c>
      <c r="B302" s="482">
        <v>0</v>
      </c>
      <c r="C302" s="482">
        <v>0</v>
      </c>
      <c r="D302" s="482">
        <v>0</v>
      </c>
      <c r="E302" s="482">
        <v>0</v>
      </c>
      <c r="F302" s="482">
        <v>0</v>
      </c>
      <c r="G302" s="482">
        <v>0</v>
      </c>
      <c r="H302" s="482">
        <v>0</v>
      </c>
      <c r="I302" s="482" t="s">
        <v>20</v>
      </c>
      <c r="J302" s="479" t="s">
        <v>107</v>
      </c>
      <c r="K302" s="489">
        <v>0</v>
      </c>
      <c r="L302" s="482">
        <v>0</v>
      </c>
      <c r="M302" s="482">
        <v>0</v>
      </c>
      <c r="N302" s="482">
        <v>0</v>
      </c>
      <c r="O302" s="482">
        <v>0</v>
      </c>
      <c r="P302" s="482">
        <v>0</v>
      </c>
      <c r="Q302" s="482">
        <v>0</v>
      </c>
      <c r="R302" s="482">
        <v>0</v>
      </c>
      <c r="S302" s="482">
        <v>0</v>
      </c>
      <c r="T302" s="482">
        <v>0</v>
      </c>
      <c r="U302" s="482">
        <v>0</v>
      </c>
      <c r="V302" s="482">
        <v>0</v>
      </c>
      <c r="W302" s="482">
        <v>0</v>
      </c>
      <c r="X302" s="482">
        <v>0</v>
      </c>
      <c r="Y302" s="490" t="s">
        <v>418</v>
      </c>
      <c r="Z302" s="490" t="s">
        <v>418</v>
      </c>
      <c r="AA302" s="482">
        <v>0</v>
      </c>
      <c r="AB302" s="490">
        <v>0</v>
      </c>
      <c r="AC302" s="482">
        <v>0</v>
      </c>
      <c r="AD302" s="490">
        <v>0</v>
      </c>
      <c r="AE302" s="482">
        <v>0</v>
      </c>
      <c r="AF302" s="491">
        <v>0</v>
      </c>
    </row>
    <row r="303" spans="1:32" ht="15" customHeight="1" x14ac:dyDescent="0.2">
      <c r="A303" s="463" t="s">
        <v>108</v>
      </c>
      <c r="B303" s="482">
        <v>1</v>
      </c>
      <c r="C303" s="482">
        <v>0</v>
      </c>
      <c r="D303" s="482">
        <v>1</v>
      </c>
      <c r="E303" s="482">
        <v>0</v>
      </c>
      <c r="F303" s="482">
        <v>0</v>
      </c>
      <c r="G303" s="482">
        <v>0</v>
      </c>
      <c r="H303" s="482">
        <v>0</v>
      </c>
      <c r="I303" s="482" t="s">
        <v>20</v>
      </c>
      <c r="J303" s="479" t="s">
        <v>108</v>
      </c>
      <c r="K303" s="489">
        <v>0</v>
      </c>
      <c r="L303" s="482">
        <v>0</v>
      </c>
      <c r="M303" s="482">
        <v>1</v>
      </c>
      <c r="N303" s="482">
        <v>0</v>
      </c>
      <c r="O303" s="482">
        <v>0</v>
      </c>
      <c r="P303" s="482">
        <v>0</v>
      </c>
      <c r="Q303" s="482">
        <v>0</v>
      </c>
      <c r="R303" s="482">
        <v>0</v>
      </c>
      <c r="S303" s="482">
        <v>0</v>
      </c>
      <c r="T303" s="482">
        <v>0</v>
      </c>
      <c r="U303" s="482">
        <v>0</v>
      </c>
      <c r="V303" s="482">
        <v>0</v>
      </c>
      <c r="W303" s="482">
        <v>0</v>
      </c>
      <c r="X303" s="482">
        <v>0</v>
      </c>
      <c r="Y303" s="490">
        <v>18.3</v>
      </c>
      <c r="Z303" s="490" t="s">
        <v>418</v>
      </c>
      <c r="AA303" s="482">
        <v>0</v>
      </c>
      <c r="AB303" s="490">
        <v>0</v>
      </c>
      <c r="AC303" s="482">
        <v>0</v>
      </c>
      <c r="AD303" s="490">
        <v>0</v>
      </c>
      <c r="AE303" s="482">
        <v>0</v>
      </c>
      <c r="AF303" s="491">
        <v>0</v>
      </c>
    </row>
    <row r="304" spans="1:32" ht="15" customHeight="1" thickBot="1" x14ac:dyDescent="0.25">
      <c r="A304" s="463" t="s">
        <v>109</v>
      </c>
      <c r="B304" s="492">
        <v>0</v>
      </c>
      <c r="C304" s="493">
        <v>0</v>
      </c>
      <c r="D304" s="493">
        <v>0</v>
      </c>
      <c r="E304" s="493">
        <v>0</v>
      </c>
      <c r="F304" s="493">
        <v>0</v>
      </c>
      <c r="G304" s="493">
        <v>0</v>
      </c>
      <c r="H304" s="493">
        <v>0</v>
      </c>
      <c r="I304" s="494" t="s">
        <v>20</v>
      </c>
      <c r="J304" s="479" t="s">
        <v>109</v>
      </c>
      <c r="K304" s="495">
        <v>0</v>
      </c>
      <c r="L304" s="493">
        <v>0</v>
      </c>
      <c r="M304" s="493">
        <v>0</v>
      </c>
      <c r="N304" s="493">
        <v>0</v>
      </c>
      <c r="O304" s="493">
        <v>0</v>
      </c>
      <c r="P304" s="493">
        <v>0</v>
      </c>
      <c r="Q304" s="493">
        <v>0</v>
      </c>
      <c r="R304" s="493">
        <v>0</v>
      </c>
      <c r="S304" s="493">
        <v>0</v>
      </c>
      <c r="T304" s="493">
        <v>0</v>
      </c>
      <c r="U304" s="493">
        <v>0</v>
      </c>
      <c r="V304" s="493">
        <v>0</v>
      </c>
      <c r="W304" s="493">
        <v>0</v>
      </c>
      <c r="X304" s="493">
        <v>0</v>
      </c>
      <c r="Y304" s="496" t="s">
        <v>418</v>
      </c>
      <c r="Z304" s="496" t="s">
        <v>418</v>
      </c>
      <c r="AA304" s="493">
        <v>0</v>
      </c>
      <c r="AB304" s="496">
        <v>0</v>
      </c>
      <c r="AC304" s="493">
        <v>0</v>
      </c>
      <c r="AD304" s="496">
        <v>0</v>
      </c>
      <c r="AE304" s="493">
        <v>0</v>
      </c>
      <c r="AF304" s="497">
        <v>0</v>
      </c>
    </row>
    <row r="305" spans="1:32" ht="15" customHeight="1" x14ac:dyDescent="0.2">
      <c r="A305" s="463" t="s">
        <v>63</v>
      </c>
      <c r="B305" s="482">
        <v>0</v>
      </c>
      <c r="C305" s="482">
        <v>0</v>
      </c>
      <c r="D305" s="482">
        <v>0</v>
      </c>
      <c r="E305" s="482">
        <v>0</v>
      </c>
      <c r="F305" s="482">
        <v>0</v>
      </c>
      <c r="G305" s="482">
        <v>0</v>
      </c>
      <c r="H305" s="482">
        <v>0</v>
      </c>
      <c r="I305" s="482" t="s">
        <v>20</v>
      </c>
      <c r="J305" s="479" t="s">
        <v>63</v>
      </c>
      <c r="K305" s="489">
        <v>0</v>
      </c>
      <c r="L305" s="482">
        <v>0</v>
      </c>
      <c r="M305" s="482">
        <v>0</v>
      </c>
      <c r="N305" s="482">
        <v>0</v>
      </c>
      <c r="O305" s="482">
        <v>0</v>
      </c>
      <c r="P305" s="482">
        <v>0</v>
      </c>
      <c r="Q305" s="482">
        <v>0</v>
      </c>
      <c r="R305" s="482">
        <v>0</v>
      </c>
      <c r="S305" s="482">
        <v>0</v>
      </c>
      <c r="T305" s="482">
        <v>0</v>
      </c>
      <c r="U305" s="482">
        <v>0</v>
      </c>
      <c r="V305" s="482">
        <v>0</v>
      </c>
      <c r="W305" s="482">
        <v>0</v>
      </c>
      <c r="X305" s="482">
        <v>0</v>
      </c>
      <c r="Y305" s="490" t="s">
        <v>418</v>
      </c>
      <c r="Z305" s="490" t="s">
        <v>418</v>
      </c>
      <c r="AA305" s="482">
        <v>0</v>
      </c>
      <c r="AB305" s="490">
        <v>0</v>
      </c>
      <c r="AC305" s="482">
        <v>0</v>
      </c>
      <c r="AD305" s="490">
        <v>0</v>
      </c>
      <c r="AE305" s="482">
        <v>0</v>
      </c>
      <c r="AF305" s="491">
        <v>0</v>
      </c>
    </row>
    <row r="306" spans="1:32" ht="15" customHeight="1" x14ac:dyDescent="0.2">
      <c r="A306" s="463" t="s">
        <v>110</v>
      </c>
      <c r="B306" s="482">
        <v>1</v>
      </c>
      <c r="C306" s="482">
        <v>0</v>
      </c>
      <c r="D306" s="482">
        <v>1</v>
      </c>
      <c r="E306" s="482">
        <v>0</v>
      </c>
      <c r="F306" s="482">
        <v>0</v>
      </c>
      <c r="G306" s="482">
        <v>0</v>
      </c>
      <c r="H306" s="482">
        <v>0</v>
      </c>
      <c r="I306" s="482" t="s">
        <v>20</v>
      </c>
      <c r="J306" s="479" t="s">
        <v>110</v>
      </c>
      <c r="K306" s="489">
        <v>0</v>
      </c>
      <c r="L306" s="482">
        <v>0</v>
      </c>
      <c r="M306" s="482">
        <v>1</v>
      </c>
      <c r="N306" s="482">
        <v>0</v>
      </c>
      <c r="O306" s="482">
        <v>0</v>
      </c>
      <c r="P306" s="482">
        <v>0</v>
      </c>
      <c r="Q306" s="482">
        <v>0</v>
      </c>
      <c r="R306" s="482">
        <v>0</v>
      </c>
      <c r="S306" s="482">
        <v>0</v>
      </c>
      <c r="T306" s="482">
        <v>0</v>
      </c>
      <c r="U306" s="482">
        <v>0</v>
      </c>
      <c r="V306" s="482">
        <v>0</v>
      </c>
      <c r="W306" s="482">
        <v>0</v>
      </c>
      <c r="X306" s="482">
        <v>0</v>
      </c>
      <c r="Y306" s="490">
        <v>15.5</v>
      </c>
      <c r="Z306" s="490" t="s">
        <v>418</v>
      </c>
      <c r="AA306" s="482">
        <v>0</v>
      </c>
      <c r="AB306" s="490">
        <v>0</v>
      </c>
      <c r="AC306" s="482">
        <v>0</v>
      </c>
      <c r="AD306" s="490">
        <v>0</v>
      </c>
      <c r="AE306" s="482">
        <v>0</v>
      </c>
      <c r="AF306" s="491">
        <v>0</v>
      </c>
    </row>
    <row r="307" spans="1:32" ht="15" customHeight="1" x14ac:dyDescent="0.2">
      <c r="A307" s="463" t="s">
        <v>111</v>
      </c>
      <c r="B307" s="482">
        <v>0</v>
      </c>
      <c r="C307" s="482">
        <v>0</v>
      </c>
      <c r="D307" s="482">
        <v>0</v>
      </c>
      <c r="E307" s="482">
        <v>0</v>
      </c>
      <c r="F307" s="482">
        <v>0</v>
      </c>
      <c r="G307" s="482">
        <v>0</v>
      </c>
      <c r="H307" s="482">
        <v>0</v>
      </c>
      <c r="I307" s="482" t="s">
        <v>20</v>
      </c>
      <c r="J307" s="479" t="s">
        <v>111</v>
      </c>
      <c r="K307" s="489">
        <v>0</v>
      </c>
      <c r="L307" s="482">
        <v>0</v>
      </c>
      <c r="M307" s="482">
        <v>0</v>
      </c>
      <c r="N307" s="482">
        <v>0</v>
      </c>
      <c r="O307" s="482">
        <v>0</v>
      </c>
      <c r="P307" s="482">
        <v>0</v>
      </c>
      <c r="Q307" s="482">
        <v>0</v>
      </c>
      <c r="R307" s="482">
        <v>0</v>
      </c>
      <c r="S307" s="482">
        <v>0</v>
      </c>
      <c r="T307" s="482">
        <v>0</v>
      </c>
      <c r="U307" s="482">
        <v>0</v>
      </c>
      <c r="V307" s="482">
        <v>0</v>
      </c>
      <c r="W307" s="482">
        <v>0</v>
      </c>
      <c r="X307" s="482">
        <v>0</v>
      </c>
      <c r="Y307" s="490" t="s">
        <v>418</v>
      </c>
      <c r="Z307" s="490" t="s">
        <v>418</v>
      </c>
      <c r="AA307" s="482">
        <v>0</v>
      </c>
      <c r="AB307" s="490">
        <v>0</v>
      </c>
      <c r="AC307" s="482">
        <v>0</v>
      </c>
      <c r="AD307" s="490">
        <v>0</v>
      </c>
      <c r="AE307" s="482">
        <v>0</v>
      </c>
      <c r="AF307" s="491">
        <v>0</v>
      </c>
    </row>
    <row r="308" spans="1:32" ht="15" customHeight="1" x14ac:dyDescent="0.2">
      <c r="A308" s="463" t="s">
        <v>112</v>
      </c>
      <c r="B308" s="482">
        <v>0</v>
      </c>
      <c r="C308" s="482">
        <v>0</v>
      </c>
      <c r="D308" s="482">
        <v>0</v>
      </c>
      <c r="E308" s="482">
        <v>0</v>
      </c>
      <c r="F308" s="482">
        <v>0</v>
      </c>
      <c r="G308" s="482">
        <v>0</v>
      </c>
      <c r="H308" s="482">
        <v>0</v>
      </c>
      <c r="I308" s="482" t="s">
        <v>20</v>
      </c>
      <c r="J308" s="479" t="s">
        <v>112</v>
      </c>
      <c r="K308" s="489">
        <v>0</v>
      </c>
      <c r="L308" s="482">
        <v>0</v>
      </c>
      <c r="M308" s="482">
        <v>0</v>
      </c>
      <c r="N308" s="482">
        <v>0</v>
      </c>
      <c r="O308" s="482">
        <v>0</v>
      </c>
      <c r="P308" s="482">
        <v>0</v>
      </c>
      <c r="Q308" s="482">
        <v>0</v>
      </c>
      <c r="R308" s="482">
        <v>0</v>
      </c>
      <c r="S308" s="482">
        <v>0</v>
      </c>
      <c r="T308" s="482">
        <v>0</v>
      </c>
      <c r="U308" s="482">
        <v>0</v>
      </c>
      <c r="V308" s="482">
        <v>0</v>
      </c>
      <c r="W308" s="482">
        <v>0</v>
      </c>
      <c r="X308" s="482">
        <v>0</v>
      </c>
      <c r="Y308" s="490" t="s">
        <v>418</v>
      </c>
      <c r="Z308" s="490" t="s">
        <v>418</v>
      </c>
      <c r="AA308" s="482">
        <v>0</v>
      </c>
      <c r="AB308" s="490">
        <v>0</v>
      </c>
      <c r="AC308" s="482">
        <v>0</v>
      </c>
      <c r="AD308" s="490">
        <v>0</v>
      </c>
      <c r="AE308" s="482">
        <v>0</v>
      </c>
      <c r="AF308" s="491">
        <v>0</v>
      </c>
    </row>
    <row r="309" spans="1:32" ht="15" customHeight="1" x14ac:dyDescent="0.2">
      <c r="A309" s="463" t="s">
        <v>64</v>
      </c>
      <c r="B309" s="482">
        <v>0</v>
      </c>
      <c r="C309" s="482">
        <v>0</v>
      </c>
      <c r="D309" s="482">
        <v>0</v>
      </c>
      <c r="E309" s="482">
        <v>0</v>
      </c>
      <c r="F309" s="482">
        <v>0</v>
      </c>
      <c r="G309" s="482">
        <v>0</v>
      </c>
      <c r="H309" s="482">
        <v>0</v>
      </c>
      <c r="I309" s="482" t="s">
        <v>20</v>
      </c>
      <c r="J309" s="479" t="s">
        <v>64</v>
      </c>
      <c r="K309" s="489">
        <v>0</v>
      </c>
      <c r="L309" s="482">
        <v>0</v>
      </c>
      <c r="M309" s="482">
        <v>0</v>
      </c>
      <c r="N309" s="482">
        <v>0</v>
      </c>
      <c r="O309" s="482">
        <v>0</v>
      </c>
      <c r="P309" s="482">
        <v>0</v>
      </c>
      <c r="Q309" s="482">
        <v>0</v>
      </c>
      <c r="R309" s="482">
        <v>0</v>
      </c>
      <c r="S309" s="482">
        <v>0</v>
      </c>
      <c r="T309" s="482">
        <v>0</v>
      </c>
      <c r="U309" s="482">
        <v>0</v>
      </c>
      <c r="V309" s="482">
        <v>0</v>
      </c>
      <c r="W309" s="482">
        <v>0</v>
      </c>
      <c r="X309" s="482">
        <v>0</v>
      </c>
      <c r="Y309" s="490" t="s">
        <v>418</v>
      </c>
      <c r="Z309" s="490" t="s">
        <v>418</v>
      </c>
      <c r="AA309" s="482">
        <v>0</v>
      </c>
      <c r="AB309" s="490">
        <v>0</v>
      </c>
      <c r="AC309" s="482">
        <v>0</v>
      </c>
      <c r="AD309" s="490">
        <v>0</v>
      </c>
      <c r="AE309" s="482">
        <v>0</v>
      </c>
      <c r="AF309" s="491">
        <v>0</v>
      </c>
    </row>
    <row r="310" spans="1:32" ht="15" customHeight="1" x14ac:dyDescent="0.2">
      <c r="A310" s="463" t="s">
        <v>113</v>
      </c>
      <c r="B310" s="482">
        <v>0</v>
      </c>
      <c r="C310" s="482">
        <v>0</v>
      </c>
      <c r="D310" s="482">
        <v>0</v>
      </c>
      <c r="E310" s="482">
        <v>0</v>
      </c>
      <c r="F310" s="482">
        <v>0</v>
      </c>
      <c r="G310" s="482">
        <v>0</v>
      </c>
      <c r="H310" s="482">
        <v>0</v>
      </c>
      <c r="I310" s="482" t="s">
        <v>20</v>
      </c>
      <c r="J310" s="479" t="s">
        <v>113</v>
      </c>
      <c r="K310" s="489">
        <v>0</v>
      </c>
      <c r="L310" s="482">
        <v>0</v>
      </c>
      <c r="M310" s="482">
        <v>0</v>
      </c>
      <c r="N310" s="482">
        <v>0</v>
      </c>
      <c r="O310" s="482">
        <v>0</v>
      </c>
      <c r="P310" s="482">
        <v>0</v>
      </c>
      <c r="Q310" s="482">
        <v>0</v>
      </c>
      <c r="R310" s="482">
        <v>0</v>
      </c>
      <c r="S310" s="482">
        <v>0</v>
      </c>
      <c r="T310" s="482">
        <v>0</v>
      </c>
      <c r="U310" s="482">
        <v>0</v>
      </c>
      <c r="V310" s="482">
        <v>0</v>
      </c>
      <c r="W310" s="482">
        <v>0</v>
      </c>
      <c r="X310" s="482">
        <v>0</v>
      </c>
      <c r="Y310" s="490" t="s">
        <v>418</v>
      </c>
      <c r="Z310" s="490" t="s">
        <v>418</v>
      </c>
      <c r="AA310" s="482">
        <v>0</v>
      </c>
      <c r="AB310" s="490">
        <v>0</v>
      </c>
      <c r="AC310" s="482">
        <v>0</v>
      </c>
      <c r="AD310" s="490">
        <v>0</v>
      </c>
      <c r="AE310" s="482">
        <v>0</v>
      </c>
      <c r="AF310" s="491">
        <v>0</v>
      </c>
    </row>
    <row r="311" spans="1:32" ht="15" customHeight="1" x14ac:dyDescent="0.2">
      <c r="A311" s="463" t="s">
        <v>114</v>
      </c>
      <c r="B311" s="482">
        <v>0</v>
      </c>
      <c r="C311" s="482">
        <v>0</v>
      </c>
      <c r="D311" s="482">
        <v>0</v>
      </c>
      <c r="E311" s="482">
        <v>0</v>
      </c>
      <c r="F311" s="482">
        <v>0</v>
      </c>
      <c r="G311" s="482">
        <v>0</v>
      </c>
      <c r="H311" s="482">
        <v>0</v>
      </c>
      <c r="I311" s="482" t="s">
        <v>20</v>
      </c>
      <c r="J311" s="479" t="s">
        <v>114</v>
      </c>
      <c r="K311" s="489">
        <v>0</v>
      </c>
      <c r="L311" s="482">
        <v>0</v>
      </c>
      <c r="M311" s="482">
        <v>0</v>
      </c>
      <c r="N311" s="482">
        <v>0</v>
      </c>
      <c r="O311" s="482">
        <v>0</v>
      </c>
      <c r="P311" s="482">
        <v>0</v>
      </c>
      <c r="Q311" s="482">
        <v>0</v>
      </c>
      <c r="R311" s="482">
        <v>0</v>
      </c>
      <c r="S311" s="482">
        <v>0</v>
      </c>
      <c r="T311" s="482">
        <v>0</v>
      </c>
      <c r="U311" s="482">
        <v>0</v>
      </c>
      <c r="V311" s="482">
        <v>0</v>
      </c>
      <c r="W311" s="482">
        <v>0</v>
      </c>
      <c r="X311" s="482">
        <v>0</v>
      </c>
      <c r="Y311" s="490" t="s">
        <v>418</v>
      </c>
      <c r="Z311" s="490" t="s">
        <v>418</v>
      </c>
      <c r="AA311" s="482">
        <v>0</v>
      </c>
      <c r="AB311" s="490">
        <v>0</v>
      </c>
      <c r="AC311" s="482">
        <v>0</v>
      </c>
      <c r="AD311" s="490">
        <v>0</v>
      </c>
      <c r="AE311" s="482">
        <v>0</v>
      </c>
      <c r="AF311" s="491">
        <v>0</v>
      </c>
    </row>
    <row r="312" spans="1:32" ht="15" customHeight="1" x14ac:dyDescent="0.2">
      <c r="A312" s="463" t="s">
        <v>115</v>
      </c>
      <c r="B312" s="482">
        <v>0</v>
      </c>
      <c r="C312" s="482">
        <v>0</v>
      </c>
      <c r="D312" s="482">
        <v>0</v>
      </c>
      <c r="E312" s="482">
        <v>0</v>
      </c>
      <c r="F312" s="482">
        <v>0</v>
      </c>
      <c r="G312" s="482">
        <v>0</v>
      </c>
      <c r="H312" s="482">
        <v>0</v>
      </c>
      <c r="I312" s="482" t="s">
        <v>20</v>
      </c>
      <c r="J312" s="479" t="s">
        <v>115</v>
      </c>
      <c r="K312" s="489">
        <v>0</v>
      </c>
      <c r="L312" s="482">
        <v>0</v>
      </c>
      <c r="M312" s="482">
        <v>0</v>
      </c>
      <c r="N312" s="482">
        <v>0</v>
      </c>
      <c r="O312" s="482">
        <v>0</v>
      </c>
      <c r="P312" s="482">
        <v>0</v>
      </c>
      <c r="Q312" s="482">
        <v>0</v>
      </c>
      <c r="R312" s="482">
        <v>0</v>
      </c>
      <c r="S312" s="482">
        <v>0</v>
      </c>
      <c r="T312" s="482">
        <v>0</v>
      </c>
      <c r="U312" s="482">
        <v>0</v>
      </c>
      <c r="V312" s="482">
        <v>0</v>
      </c>
      <c r="W312" s="482">
        <v>0</v>
      </c>
      <c r="X312" s="482">
        <v>0</v>
      </c>
      <c r="Y312" s="490" t="s">
        <v>418</v>
      </c>
      <c r="Z312" s="490" t="s">
        <v>418</v>
      </c>
      <c r="AA312" s="482">
        <v>0</v>
      </c>
      <c r="AB312" s="490">
        <v>0</v>
      </c>
      <c r="AC312" s="482">
        <v>0</v>
      </c>
      <c r="AD312" s="490">
        <v>0</v>
      </c>
      <c r="AE312" s="482">
        <v>0</v>
      </c>
      <c r="AF312" s="491">
        <v>0</v>
      </c>
    </row>
    <row r="313" spans="1:32" ht="15" customHeight="1" x14ac:dyDescent="0.2">
      <c r="A313" s="463" t="s">
        <v>66</v>
      </c>
      <c r="B313" s="482">
        <v>0</v>
      </c>
      <c r="C313" s="482">
        <v>0</v>
      </c>
      <c r="D313" s="482">
        <v>0</v>
      </c>
      <c r="E313" s="482">
        <v>0</v>
      </c>
      <c r="F313" s="482">
        <v>0</v>
      </c>
      <c r="G313" s="482">
        <v>0</v>
      </c>
      <c r="H313" s="482">
        <v>0</v>
      </c>
      <c r="I313" s="482" t="s">
        <v>20</v>
      </c>
      <c r="J313" s="479" t="s">
        <v>66</v>
      </c>
      <c r="K313" s="489">
        <v>0</v>
      </c>
      <c r="L313" s="482">
        <v>0</v>
      </c>
      <c r="M313" s="482">
        <v>0</v>
      </c>
      <c r="N313" s="482">
        <v>0</v>
      </c>
      <c r="O313" s="482">
        <v>0</v>
      </c>
      <c r="P313" s="482">
        <v>0</v>
      </c>
      <c r="Q313" s="482">
        <v>0</v>
      </c>
      <c r="R313" s="482">
        <v>0</v>
      </c>
      <c r="S313" s="482">
        <v>0</v>
      </c>
      <c r="T313" s="482">
        <v>0</v>
      </c>
      <c r="U313" s="482">
        <v>0</v>
      </c>
      <c r="V313" s="482">
        <v>0</v>
      </c>
      <c r="W313" s="482">
        <v>0</v>
      </c>
      <c r="X313" s="482">
        <v>0</v>
      </c>
      <c r="Y313" s="490" t="s">
        <v>418</v>
      </c>
      <c r="Z313" s="490" t="s">
        <v>418</v>
      </c>
      <c r="AA313" s="482">
        <v>0</v>
      </c>
      <c r="AB313" s="490">
        <v>0</v>
      </c>
      <c r="AC313" s="482">
        <v>0</v>
      </c>
      <c r="AD313" s="490">
        <v>0</v>
      </c>
      <c r="AE313" s="482">
        <v>0</v>
      </c>
      <c r="AF313" s="491">
        <v>0</v>
      </c>
    </row>
    <row r="314" spans="1:32" ht="15" customHeight="1" x14ac:dyDescent="0.2">
      <c r="A314" s="463" t="s">
        <v>116</v>
      </c>
      <c r="B314" s="482">
        <v>0</v>
      </c>
      <c r="C314" s="482">
        <v>0</v>
      </c>
      <c r="D314" s="482">
        <v>0</v>
      </c>
      <c r="E314" s="482">
        <v>0</v>
      </c>
      <c r="F314" s="482">
        <v>0</v>
      </c>
      <c r="G314" s="482">
        <v>0</v>
      </c>
      <c r="H314" s="482">
        <v>0</v>
      </c>
      <c r="I314" s="482" t="s">
        <v>20</v>
      </c>
      <c r="J314" s="479" t="s">
        <v>116</v>
      </c>
      <c r="K314" s="489">
        <v>0</v>
      </c>
      <c r="L314" s="482">
        <v>0</v>
      </c>
      <c r="M314" s="482">
        <v>0</v>
      </c>
      <c r="N314" s="482">
        <v>0</v>
      </c>
      <c r="O314" s="482">
        <v>0</v>
      </c>
      <c r="P314" s="482">
        <v>0</v>
      </c>
      <c r="Q314" s="482">
        <v>0</v>
      </c>
      <c r="R314" s="482">
        <v>0</v>
      </c>
      <c r="S314" s="482">
        <v>0</v>
      </c>
      <c r="T314" s="482">
        <v>0</v>
      </c>
      <c r="U314" s="482">
        <v>0</v>
      </c>
      <c r="V314" s="482">
        <v>0</v>
      </c>
      <c r="W314" s="482">
        <v>0</v>
      </c>
      <c r="X314" s="482">
        <v>0</v>
      </c>
      <c r="Y314" s="490" t="s">
        <v>418</v>
      </c>
      <c r="Z314" s="490" t="s">
        <v>418</v>
      </c>
      <c r="AA314" s="482">
        <v>0</v>
      </c>
      <c r="AB314" s="490">
        <v>0</v>
      </c>
      <c r="AC314" s="482">
        <v>0</v>
      </c>
      <c r="AD314" s="490">
        <v>0</v>
      </c>
      <c r="AE314" s="482">
        <v>0</v>
      </c>
      <c r="AF314" s="491">
        <v>0</v>
      </c>
    </row>
    <row r="315" spans="1:32" ht="15" customHeight="1" x14ac:dyDescent="0.2">
      <c r="A315" s="463" t="s">
        <v>117</v>
      </c>
      <c r="B315" s="482">
        <v>0</v>
      </c>
      <c r="C315" s="482">
        <v>0</v>
      </c>
      <c r="D315" s="482">
        <v>0</v>
      </c>
      <c r="E315" s="482">
        <v>0</v>
      </c>
      <c r="F315" s="482">
        <v>0</v>
      </c>
      <c r="G315" s="482">
        <v>0</v>
      </c>
      <c r="H315" s="482">
        <v>0</v>
      </c>
      <c r="I315" s="482" t="s">
        <v>20</v>
      </c>
      <c r="J315" s="479" t="s">
        <v>117</v>
      </c>
      <c r="K315" s="489">
        <v>0</v>
      </c>
      <c r="L315" s="482">
        <v>0</v>
      </c>
      <c r="M315" s="482">
        <v>0</v>
      </c>
      <c r="N315" s="482">
        <v>0</v>
      </c>
      <c r="O315" s="482">
        <v>0</v>
      </c>
      <c r="P315" s="482">
        <v>0</v>
      </c>
      <c r="Q315" s="482">
        <v>0</v>
      </c>
      <c r="R315" s="482">
        <v>0</v>
      </c>
      <c r="S315" s="482">
        <v>0</v>
      </c>
      <c r="T315" s="482">
        <v>0</v>
      </c>
      <c r="U315" s="482">
        <v>0</v>
      </c>
      <c r="V315" s="482">
        <v>0</v>
      </c>
      <c r="W315" s="482">
        <v>0</v>
      </c>
      <c r="X315" s="482">
        <v>0</v>
      </c>
      <c r="Y315" s="490" t="s">
        <v>418</v>
      </c>
      <c r="Z315" s="490" t="s">
        <v>418</v>
      </c>
      <c r="AA315" s="482">
        <v>0</v>
      </c>
      <c r="AB315" s="490">
        <v>0</v>
      </c>
      <c r="AC315" s="482">
        <v>0</v>
      </c>
      <c r="AD315" s="490">
        <v>0</v>
      </c>
      <c r="AE315" s="482">
        <v>0</v>
      </c>
      <c r="AF315" s="491">
        <v>0</v>
      </c>
    </row>
    <row r="316" spans="1:32" ht="15" customHeight="1" x14ac:dyDescent="0.2">
      <c r="A316" s="463" t="s">
        <v>118</v>
      </c>
      <c r="B316" s="482">
        <v>0</v>
      </c>
      <c r="C316" s="482">
        <v>0</v>
      </c>
      <c r="D316" s="482">
        <v>0</v>
      </c>
      <c r="E316" s="482">
        <v>0</v>
      </c>
      <c r="F316" s="482">
        <v>0</v>
      </c>
      <c r="G316" s="482">
        <v>0</v>
      </c>
      <c r="H316" s="482">
        <v>0</v>
      </c>
      <c r="I316" s="482" t="s">
        <v>20</v>
      </c>
      <c r="J316" s="479" t="s">
        <v>118</v>
      </c>
      <c r="K316" s="489">
        <v>0</v>
      </c>
      <c r="L316" s="482">
        <v>0</v>
      </c>
      <c r="M316" s="482">
        <v>0</v>
      </c>
      <c r="N316" s="482">
        <v>0</v>
      </c>
      <c r="O316" s="482">
        <v>0</v>
      </c>
      <c r="P316" s="482">
        <v>0</v>
      </c>
      <c r="Q316" s="482">
        <v>0</v>
      </c>
      <c r="R316" s="482">
        <v>0</v>
      </c>
      <c r="S316" s="482">
        <v>0</v>
      </c>
      <c r="T316" s="482">
        <v>0</v>
      </c>
      <c r="U316" s="482">
        <v>0</v>
      </c>
      <c r="V316" s="482">
        <v>0</v>
      </c>
      <c r="W316" s="482">
        <v>0</v>
      </c>
      <c r="X316" s="482">
        <v>0</v>
      </c>
      <c r="Y316" s="490" t="s">
        <v>418</v>
      </c>
      <c r="Z316" s="490" t="s">
        <v>418</v>
      </c>
      <c r="AA316" s="482">
        <v>0</v>
      </c>
      <c r="AB316" s="490">
        <v>0</v>
      </c>
      <c r="AC316" s="482">
        <v>0</v>
      </c>
      <c r="AD316" s="490">
        <v>0</v>
      </c>
      <c r="AE316" s="482">
        <v>0</v>
      </c>
      <c r="AF316" s="491">
        <v>0</v>
      </c>
    </row>
    <row r="317" spans="1:32" ht="15" customHeight="1" x14ac:dyDescent="0.2">
      <c r="A317" s="463" t="s">
        <v>68</v>
      </c>
      <c r="B317" s="482">
        <v>0</v>
      </c>
      <c r="C317" s="482">
        <v>0</v>
      </c>
      <c r="D317" s="482">
        <v>0</v>
      </c>
      <c r="E317" s="482">
        <v>0</v>
      </c>
      <c r="F317" s="482">
        <v>0</v>
      </c>
      <c r="G317" s="482">
        <v>0</v>
      </c>
      <c r="H317" s="482">
        <v>0</v>
      </c>
      <c r="I317" s="482" t="s">
        <v>20</v>
      </c>
      <c r="J317" s="479" t="s">
        <v>68</v>
      </c>
      <c r="K317" s="489">
        <v>0</v>
      </c>
      <c r="L317" s="482">
        <v>0</v>
      </c>
      <c r="M317" s="482">
        <v>0</v>
      </c>
      <c r="N317" s="482">
        <v>0</v>
      </c>
      <c r="O317" s="482">
        <v>0</v>
      </c>
      <c r="P317" s="482">
        <v>0</v>
      </c>
      <c r="Q317" s="482">
        <v>0</v>
      </c>
      <c r="R317" s="482">
        <v>0</v>
      </c>
      <c r="S317" s="482">
        <v>0</v>
      </c>
      <c r="T317" s="482">
        <v>0</v>
      </c>
      <c r="U317" s="482">
        <v>0</v>
      </c>
      <c r="V317" s="482">
        <v>0</v>
      </c>
      <c r="W317" s="482">
        <v>0</v>
      </c>
      <c r="X317" s="482">
        <v>0</v>
      </c>
      <c r="Y317" s="490" t="s">
        <v>418</v>
      </c>
      <c r="Z317" s="490" t="s">
        <v>418</v>
      </c>
      <c r="AA317" s="482">
        <v>0</v>
      </c>
      <c r="AB317" s="490">
        <v>0</v>
      </c>
      <c r="AC317" s="482">
        <v>0</v>
      </c>
      <c r="AD317" s="490">
        <v>0</v>
      </c>
      <c r="AE317" s="482">
        <v>0</v>
      </c>
      <c r="AF317" s="491">
        <v>0</v>
      </c>
    </row>
    <row r="318" spans="1:32" ht="15" customHeight="1" x14ac:dyDescent="0.2">
      <c r="A318" s="463" t="s">
        <v>119</v>
      </c>
      <c r="B318" s="482">
        <v>0</v>
      </c>
      <c r="C318" s="482">
        <v>0</v>
      </c>
      <c r="D318" s="482">
        <v>0</v>
      </c>
      <c r="E318" s="482">
        <v>0</v>
      </c>
      <c r="F318" s="482">
        <v>0</v>
      </c>
      <c r="G318" s="482">
        <v>0</v>
      </c>
      <c r="H318" s="482">
        <v>0</v>
      </c>
      <c r="I318" s="482" t="s">
        <v>20</v>
      </c>
      <c r="J318" s="479" t="s">
        <v>119</v>
      </c>
      <c r="K318" s="489">
        <v>0</v>
      </c>
      <c r="L318" s="482">
        <v>0</v>
      </c>
      <c r="M318" s="482">
        <v>0</v>
      </c>
      <c r="N318" s="482">
        <v>0</v>
      </c>
      <c r="O318" s="482">
        <v>0</v>
      </c>
      <c r="P318" s="482">
        <v>0</v>
      </c>
      <c r="Q318" s="482">
        <v>0</v>
      </c>
      <c r="R318" s="482">
        <v>0</v>
      </c>
      <c r="S318" s="482">
        <v>0</v>
      </c>
      <c r="T318" s="482">
        <v>0</v>
      </c>
      <c r="U318" s="482">
        <v>0</v>
      </c>
      <c r="V318" s="482">
        <v>0</v>
      </c>
      <c r="W318" s="482">
        <v>0</v>
      </c>
      <c r="X318" s="482">
        <v>0</v>
      </c>
      <c r="Y318" s="490" t="s">
        <v>418</v>
      </c>
      <c r="Z318" s="490" t="s">
        <v>418</v>
      </c>
      <c r="AA318" s="482">
        <v>0</v>
      </c>
      <c r="AB318" s="490">
        <v>0</v>
      </c>
      <c r="AC318" s="482">
        <v>0</v>
      </c>
      <c r="AD318" s="490">
        <v>0</v>
      </c>
      <c r="AE318" s="482">
        <v>0</v>
      </c>
      <c r="AF318" s="491">
        <v>0</v>
      </c>
    </row>
    <row r="319" spans="1:32" ht="15" customHeight="1" x14ac:dyDescent="0.2">
      <c r="A319" s="463" t="s">
        <v>120</v>
      </c>
      <c r="B319" s="482">
        <v>0</v>
      </c>
      <c r="C319" s="482">
        <v>0</v>
      </c>
      <c r="D319" s="482">
        <v>0</v>
      </c>
      <c r="E319" s="482">
        <v>0</v>
      </c>
      <c r="F319" s="482">
        <v>0</v>
      </c>
      <c r="G319" s="482">
        <v>0</v>
      </c>
      <c r="H319" s="482">
        <v>0</v>
      </c>
      <c r="I319" s="482" t="s">
        <v>20</v>
      </c>
      <c r="J319" s="479" t="s">
        <v>120</v>
      </c>
      <c r="K319" s="489">
        <v>0</v>
      </c>
      <c r="L319" s="482">
        <v>0</v>
      </c>
      <c r="M319" s="482">
        <v>0</v>
      </c>
      <c r="N319" s="482">
        <v>0</v>
      </c>
      <c r="O319" s="482">
        <v>0</v>
      </c>
      <c r="P319" s="482">
        <v>0</v>
      </c>
      <c r="Q319" s="482">
        <v>0</v>
      </c>
      <c r="R319" s="482">
        <v>0</v>
      </c>
      <c r="S319" s="482">
        <v>0</v>
      </c>
      <c r="T319" s="482">
        <v>0</v>
      </c>
      <c r="U319" s="482">
        <v>0</v>
      </c>
      <c r="V319" s="482">
        <v>0</v>
      </c>
      <c r="W319" s="482">
        <v>0</v>
      </c>
      <c r="X319" s="482">
        <v>0</v>
      </c>
      <c r="Y319" s="490" t="s">
        <v>418</v>
      </c>
      <c r="Z319" s="490" t="s">
        <v>418</v>
      </c>
      <c r="AA319" s="482">
        <v>0</v>
      </c>
      <c r="AB319" s="490">
        <v>0</v>
      </c>
      <c r="AC319" s="482">
        <v>0</v>
      </c>
      <c r="AD319" s="490">
        <v>0</v>
      </c>
      <c r="AE319" s="482">
        <v>0</v>
      </c>
      <c r="AF319" s="491">
        <v>0</v>
      </c>
    </row>
    <row r="320" spans="1:32" ht="15" customHeight="1" x14ac:dyDescent="0.2">
      <c r="A320" s="463" t="s">
        <v>121</v>
      </c>
      <c r="B320" s="482">
        <v>0</v>
      </c>
      <c r="C320" s="482">
        <v>0</v>
      </c>
      <c r="D320" s="482">
        <v>0</v>
      </c>
      <c r="E320" s="482">
        <v>0</v>
      </c>
      <c r="F320" s="482">
        <v>0</v>
      </c>
      <c r="G320" s="482">
        <v>0</v>
      </c>
      <c r="H320" s="482">
        <v>0</v>
      </c>
      <c r="I320" s="482" t="s">
        <v>20</v>
      </c>
      <c r="J320" s="479" t="s">
        <v>121</v>
      </c>
      <c r="K320" s="489">
        <v>0</v>
      </c>
      <c r="L320" s="482">
        <v>0</v>
      </c>
      <c r="M320" s="482">
        <v>0</v>
      </c>
      <c r="N320" s="482">
        <v>0</v>
      </c>
      <c r="O320" s="482">
        <v>0</v>
      </c>
      <c r="P320" s="482">
        <v>0</v>
      </c>
      <c r="Q320" s="482">
        <v>0</v>
      </c>
      <c r="R320" s="482">
        <v>0</v>
      </c>
      <c r="S320" s="482">
        <v>0</v>
      </c>
      <c r="T320" s="482">
        <v>0</v>
      </c>
      <c r="U320" s="482">
        <v>0</v>
      </c>
      <c r="V320" s="482">
        <v>0</v>
      </c>
      <c r="W320" s="482">
        <v>0</v>
      </c>
      <c r="X320" s="482">
        <v>0</v>
      </c>
      <c r="Y320" s="490" t="s">
        <v>418</v>
      </c>
      <c r="Z320" s="490" t="s">
        <v>418</v>
      </c>
      <c r="AA320" s="482">
        <v>0</v>
      </c>
      <c r="AB320" s="490">
        <v>0</v>
      </c>
      <c r="AC320" s="482">
        <v>0</v>
      </c>
      <c r="AD320" s="490">
        <v>0</v>
      </c>
      <c r="AE320" s="482">
        <v>0</v>
      </c>
      <c r="AF320" s="491">
        <v>0</v>
      </c>
    </row>
    <row r="321" spans="1:32" ht="15" customHeight="1" x14ac:dyDescent="0.2">
      <c r="A321" s="463" t="s">
        <v>70</v>
      </c>
      <c r="B321" s="482">
        <v>0</v>
      </c>
      <c r="C321" s="482">
        <v>0</v>
      </c>
      <c r="D321" s="482">
        <v>0</v>
      </c>
      <c r="E321" s="482">
        <v>0</v>
      </c>
      <c r="F321" s="482">
        <v>0</v>
      </c>
      <c r="G321" s="482">
        <v>0</v>
      </c>
      <c r="H321" s="482">
        <v>0</v>
      </c>
      <c r="I321" s="482" t="s">
        <v>20</v>
      </c>
      <c r="J321" s="479" t="s">
        <v>70</v>
      </c>
      <c r="K321" s="489">
        <v>0</v>
      </c>
      <c r="L321" s="482">
        <v>0</v>
      </c>
      <c r="M321" s="482">
        <v>0</v>
      </c>
      <c r="N321" s="482">
        <v>0</v>
      </c>
      <c r="O321" s="482">
        <v>0</v>
      </c>
      <c r="P321" s="482">
        <v>0</v>
      </c>
      <c r="Q321" s="482">
        <v>0</v>
      </c>
      <c r="R321" s="482">
        <v>0</v>
      </c>
      <c r="S321" s="482">
        <v>0</v>
      </c>
      <c r="T321" s="482">
        <v>0</v>
      </c>
      <c r="U321" s="482">
        <v>0</v>
      </c>
      <c r="V321" s="482">
        <v>0</v>
      </c>
      <c r="W321" s="482">
        <v>0</v>
      </c>
      <c r="X321" s="482">
        <v>0</v>
      </c>
      <c r="Y321" s="490" t="s">
        <v>418</v>
      </c>
      <c r="Z321" s="490" t="s">
        <v>418</v>
      </c>
      <c r="AA321" s="482">
        <v>0</v>
      </c>
      <c r="AB321" s="490">
        <v>0</v>
      </c>
      <c r="AC321" s="482">
        <v>0</v>
      </c>
      <c r="AD321" s="490">
        <v>0</v>
      </c>
      <c r="AE321" s="482">
        <v>0</v>
      </c>
      <c r="AF321" s="491">
        <v>0</v>
      </c>
    </row>
    <row r="322" spans="1:32" ht="15" customHeight="1" x14ac:dyDescent="0.2">
      <c r="A322" s="463" t="s">
        <v>122</v>
      </c>
      <c r="B322" s="482">
        <v>0</v>
      </c>
      <c r="C322" s="482">
        <v>0</v>
      </c>
      <c r="D322" s="482">
        <v>0</v>
      </c>
      <c r="E322" s="482">
        <v>0</v>
      </c>
      <c r="F322" s="482">
        <v>0</v>
      </c>
      <c r="G322" s="482">
        <v>0</v>
      </c>
      <c r="H322" s="482">
        <v>0</v>
      </c>
      <c r="I322" s="482" t="s">
        <v>20</v>
      </c>
      <c r="J322" s="479" t="s">
        <v>122</v>
      </c>
      <c r="K322" s="489">
        <v>0</v>
      </c>
      <c r="L322" s="482">
        <v>0</v>
      </c>
      <c r="M322" s="482">
        <v>0</v>
      </c>
      <c r="N322" s="482">
        <v>0</v>
      </c>
      <c r="O322" s="482">
        <v>0</v>
      </c>
      <c r="P322" s="482">
        <v>0</v>
      </c>
      <c r="Q322" s="482">
        <v>0</v>
      </c>
      <c r="R322" s="482">
        <v>0</v>
      </c>
      <c r="S322" s="482">
        <v>0</v>
      </c>
      <c r="T322" s="482">
        <v>0</v>
      </c>
      <c r="U322" s="482">
        <v>0</v>
      </c>
      <c r="V322" s="482">
        <v>0</v>
      </c>
      <c r="W322" s="482">
        <v>0</v>
      </c>
      <c r="X322" s="482">
        <v>0</v>
      </c>
      <c r="Y322" s="490" t="s">
        <v>418</v>
      </c>
      <c r="Z322" s="490" t="s">
        <v>418</v>
      </c>
      <c r="AA322" s="482">
        <v>0</v>
      </c>
      <c r="AB322" s="490">
        <v>0</v>
      </c>
      <c r="AC322" s="482">
        <v>0</v>
      </c>
      <c r="AD322" s="490">
        <v>0</v>
      </c>
      <c r="AE322" s="482">
        <v>0</v>
      </c>
      <c r="AF322" s="491">
        <v>0</v>
      </c>
    </row>
    <row r="323" spans="1:32" ht="15" customHeight="1" x14ac:dyDescent="0.2">
      <c r="A323" s="463" t="s">
        <v>123</v>
      </c>
      <c r="B323" s="482">
        <v>0</v>
      </c>
      <c r="C323" s="482">
        <v>0</v>
      </c>
      <c r="D323" s="482">
        <v>0</v>
      </c>
      <c r="E323" s="482">
        <v>0</v>
      </c>
      <c r="F323" s="482">
        <v>0</v>
      </c>
      <c r="G323" s="482">
        <v>0</v>
      </c>
      <c r="H323" s="482">
        <v>0</v>
      </c>
      <c r="I323" s="482" t="s">
        <v>20</v>
      </c>
      <c r="J323" s="479" t="s">
        <v>123</v>
      </c>
      <c r="K323" s="489">
        <v>0</v>
      </c>
      <c r="L323" s="482">
        <v>0</v>
      </c>
      <c r="M323" s="482">
        <v>0</v>
      </c>
      <c r="N323" s="482">
        <v>0</v>
      </c>
      <c r="O323" s="482">
        <v>0</v>
      </c>
      <c r="P323" s="482">
        <v>0</v>
      </c>
      <c r="Q323" s="482">
        <v>0</v>
      </c>
      <c r="R323" s="482">
        <v>0</v>
      </c>
      <c r="S323" s="482">
        <v>0</v>
      </c>
      <c r="T323" s="482">
        <v>0</v>
      </c>
      <c r="U323" s="482">
        <v>0</v>
      </c>
      <c r="V323" s="482">
        <v>0</v>
      </c>
      <c r="W323" s="482">
        <v>0</v>
      </c>
      <c r="X323" s="482">
        <v>0</v>
      </c>
      <c r="Y323" s="490" t="s">
        <v>418</v>
      </c>
      <c r="Z323" s="490" t="s">
        <v>418</v>
      </c>
      <c r="AA323" s="482">
        <v>0</v>
      </c>
      <c r="AB323" s="490">
        <v>0</v>
      </c>
      <c r="AC323" s="482">
        <v>0</v>
      </c>
      <c r="AD323" s="490">
        <v>0</v>
      </c>
      <c r="AE323" s="482">
        <v>0</v>
      </c>
      <c r="AF323" s="491">
        <v>0</v>
      </c>
    </row>
    <row r="324" spans="1:32" ht="15" customHeight="1" thickBot="1" x14ac:dyDescent="0.25">
      <c r="A324" s="463" t="s">
        <v>124</v>
      </c>
      <c r="B324" s="482">
        <v>0</v>
      </c>
      <c r="C324" s="482">
        <v>0</v>
      </c>
      <c r="D324" s="482">
        <v>0</v>
      </c>
      <c r="E324" s="482">
        <v>0</v>
      </c>
      <c r="F324" s="482">
        <v>0</v>
      </c>
      <c r="G324" s="482">
        <v>0</v>
      </c>
      <c r="H324" s="482">
        <v>0</v>
      </c>
      <c r="I324" s="482" t="s">
        <v>20</v>
      </c>
      <c r="J324" s="479" t="s">
        <v>124</v>
      </c>
      <c r="K324" s="501">
        <v>0</v>
      </c>
      <c r="L324" s="502">
        <v>0</v>
      </c>
      <c r="M324" s="502">
        <v>0</v>
      </c>
      <c r="N324" s="502">
        <v>0</v>
      </c>
      <c r="O324" s="502">
        <v>0</v>
      </c>
      <c r="P324" s="502">
        <v>0</v>
      </c>
      <c r="Q324" s="502">
        <v>0</v>
      </c>
      <c r="R324" s="502">
        <v>0</v>
      </c>
      <c r="S324" s="502">
        <v>0</v>
      </c>
      <c r="T324" s="502">
        <v>0</v>
      </c>
      <c r="U324" s="502">
        <v>0</v>
      </c>
      <c r="V324" s="502">
        <v>0</v>
      </c>
      <c r="W324" s="502">
        <v>0</v>
      </c>
      <c r="X324" s="502">
        <v>0</v>
      </c>
      <c r="Y324" s="503" t="s">
        <v>418</v>
      </c>
      <c r="Z324" s="503" t="s">
        <v>418</v>
      </c>
      <c r="AA324" s="502">
        <v>0</v>
      </c>
      <c r="AB324" s="503">
        <v>0</v>
      </c>
      <c r="AC324" s="502">
        <v>0</v>
      </c>
      <c r="AD324" s="503">
        <v>0</v>
      </c>
      <c r="AE324" s="502">
        <v>0</v>
      </c>
      <c r="AF324" s="504">
        <v>0</v>
      </c>
    </row>
    <row r="325" spans="1:32" ht="15" customHeight="1" x14ac:dyDescent="0.2">
      <c r="A325" s="463" t="s">
        <v>125</v>
      </c>
      <c r="B325" s="505">
        <v>51</v>
      </c>
      <c r="C325" s="505">
        <v>2</v>
      </c>
      <c r="D325" s="505">
        <v>45</v>
      </c>
      <c r="E325" s="505">
        <v>3</v>
      </c>
      <c r="F325" s="505">
        <v>1</v>
      </c>
      <c r="G325" s="505">
        <v>0</v>
      </c>
      <c r="H325" s="505">
        <v>0</v>
      </c>
      <c r="I325" s="505" t="s">
        <v>20</v>
      </c>
      <c r="J325" s="466" t="s">
        <v>125</v>
      </c>
      <c r="K325" s="506">
        <v>4</v>
      </c>
      <c r="L325" s="506">
        <v>18</v>
      </c>
      <c r="M325" s="506">
        <v>21</v>
      </c>
      <c r="N325" s="506">
        <v>7</v>
      </c>
      <c r="O325" s="506">
        <v>0</v>
      </c>
      <c r="P325" s="506">
        <v>0</v>
      </c>
      <c r="Q325" s="506">
        <v>1</v>
      </c>
      <c r="R325" s="506">
        <v>0</v>
      </c>
      <c r="S325" s="506">
        <v>0</v>
      </c>
      <c r="T325" s="506">
        <v>0</v>
      </c>
      <c r="U325" s="506">
        <v>0</v>
      </c>
      <c r="V325" s="506">
        <v>0</v>
      </c>
      <c r="W325" s="506">
        <v>0</v>
      </c>
      <c r="X325" s="506">
        <v>0</v>
      </c>
      <c r="Y325" s="507">
        <v>15.9</v>
      </c>
      <c r="Z325" s="507">
        <v>20.100000000000001</v>
      </c>
      <c r="AA325" s="506">
        <v>0</v>
      </c>
      <c r="AB325" s="507">
        <v>0</v>
      </c>
      <c r="AC325" s="506">
        <v>0</v>
      </c>
      <c r="AD325" s="507">
        <v>0</v>
      </c>
      <c r="AE325" s="506">
        <v>0</v>
      </c>
      <c r="AF325" s="508">
        <v>0</v>
      </c>
    </row>
    <row r="326" spans="1:32" ht="15" customHeight="1" x14ac:dyDescent="0.2">
      <c r="A326" s="463" t="s">
        <v>126</v>
      </c>
      <c r="B326" s="506">
        <v>55</v>
      </c>
      <c r="C326" s="506">
        <v>2</v>
      </c>
      <c r="D326" s="506">
        <v>48</v>
      </c>
      <c r="E326" s="506">
        <v>4</v>
      </c>
      <c r="F326" s="506">
        <v>1</v>
      </c>
      <c r="G326" s="506">
        <v>0</v>
      </c>
      <c r="H326" s="506">
        <v>0</v>
      </c>
      <c r="I326" s="506" t="s">
        <v>20</v>
      </c>
      <c r="J326" s="463" t="s">
        <v>126</v>
      </c>
      <c r="K326" s="506">
        <v>4</v>
      </c>
      <c r="L326" s="506">
        <v>20</v>
      </c>
      <c r="M326" s="506">
        <v>23</v>
      </c>
      <c r="N326" s="506">
        <v>7</v>
      </c>
      <c r="O326" s="506">
        <v>0</v>
      </c>
      <c r="P326" s="506">
        <v>0</v>
      </c>
      <c r="Q326" s="506">
        <v>1</v>
      </c>
      <c r="R326" s="506">
        <v>0</v>
      </c>
      <c r="S326" s="506">
        <v>0</v>
      </c>
      <c r="T326" s="506">
        <v>0</v>
      </c>
      <c r="U326" s="506">
        <v>0</v>
      </c>
      <c r="V326" s="506">
        <v>0</v>
      </c>
      <c r="W326" s="506">
        <v>0</v>
      </c>
      <c r="X326" s="506">
        <v>0</v>
      </c>
      <c r="Y326" s="507">
        <v>15.8</v>
      </c>
      <c r="Z326" s="507">
        <v>20</v>
      </c>
      <c r="AA326" s="506">
        <v>0</v>
      </c>
      <c r="AB326" s="507">
        <v>0</v>
      </c>
      <c r="AC326" s="506">
        <v>0</v>
      </c>
      <c r="AD326" s="507">
        <v>0</v>
      </c>
      <c r="AE326" s="506">
        <v>0</v>
      </c>
      <c r="AF326" s="508">
        <v>0</v>
      </c>
    </row>
    <row r="327" spans="1:32" ht="15" customHeight="1" x14ac:dyDescent="0.2">
      <c r="A327" s="463" t="s">
        <v>127</v>
      </c>
      <c r="B327" s="506">
        <v>55</v>
      </c>
      <c r="C327" s="506">
        <v>2</v>
      </c>
      <c r="D327" s="506">
        <v>48</v>
      </c>
      <c r="E327" s="506">
        <v>4</v>
      </c>
      <c r="F327" s="506">
        <v>1</v>
      </c>
      <c r="G327" s="506">
        <v>0</v>
      </c>
      <c r="H327" s="506">
        <v>0</v>
      </c>
      <c r="I327" s="506" t="s">
        <v>20</v>
      </c>
      <c r="J327" s="463" t="s">
        <v>127</v>
      </c>
      <c r="K327" s="506">
        <v>4</v>
      </c>
      <c r="L327" s="506">
        <v>20</v>
      </c>
      <c r="M327" s="506">
        <v>23</v>
      </c>
      <c r="N327" s="506">
        <v>7</v>
      </c>
      <c r="O327" s="506">
        <v>0</v>
      </c>
      <c r="P327" s="506">
        <v>0</v>
      </c>
      <c r="Q327" s="506">
        <v>1</v>
      </c>
      <c r="R327" s="506">
        <v>0</v>
      </c>
      <c r="S327" s="506">
        <v>0</v>
      </c>
      <c r="T327" s="506">
        <v>0</v>
      </c>
      <c r="U327" s="506">
        <v>0</v>
      </c>
      <c r="V327" s="506">
        <v>0</v>
      </c>
      <c r="W327" s="506">
        <v>0</v>
      </c>
      <c r="X327" s="506">
        <v>0</v>
      </c>
      <c r="Y327" s="507">
        <v>15.8</v>
      </c>
      <c r="Z327" s="507">
        <v>20</v>
      </c>
      <c r="AA327" s="506">
        <v>0</v>
      </c>
      <c r="AB327" s="507">
        <v>0</v>
      </c>
      <c r="AC327" s="506">
        <v>0</v>
      </c>
      <c r="AD327" s="507">
        <v>0</v>
      </c>
      <c r="AE327" s="506">
        <v>0</v>
      </c>
      <c r="AF327" s="508">
        <v>0</v>
      </c>
    </row>
    <row r="328" spans="1:32" ht="15" customHeight="1" thickBot="1" x14ac:dyDescent="0.25">
      <c r="A328" s="463" t="s">
        <v>128</v>
      </c>
      <c r="B328" s="509">
        <v>55</v>
      </c>
      <c r="C328" s="509">
        <v>2</v>
      </c>
      <c r="D328" s="509">
        <v>48</v>
      </c>
      <c r="E328" s="509">
        <v>4</v>
      </c>
      <c r="F328" s="509">
        <v>1</v>
      </c>
      <c r="G328" s="509">
        <v>0</v>
      </c>
      <c r="H328" s="509">
        <v>0</v>
      </c>
      <c r="I328" s="509" t="s">
        <v>20</v>
      </c>
      <c r="J328" s="476" t="s">
        <v>128</v>
      </c>
      <c r="K328" s="509">
        <v>4</v>
      </c>
      <c r="L328" s="509">
        <v>20</v>
      </c>
      <c r="M328" s="509">
        <v>23</v>
      </c>
      <c r="N328" s="509">
        <v>7</v>
      </c>
      <c r="O328" s="509">
        <v>0</v>
      </c>
      <c r="P328" s="509">
        <v>0</v>
      </c>
      <c r="Q328" s="509">
        <v>1</v>
      </c>
      <c r="R328" s="509">
        <v>0</v>
      </c>
      <c r="S328" s="509">
        <v>0</v>
      </c>
      <c r="T328" s="509">
        <v>0</v>
      </c>
      <c r="U328" s="509">
        <v>0</v>
      </c>
      <c r="V328" s="509">
        <v>0</v>
      </c>
      <c r="W328" s="509">
        <v>0</v>
      </c>
      <c r="X328" s="509">
        <v>0</v>
      </c>
      <c r="Y328" s="510">
        <v>15.8</v>
      </c>
      <c r="Z328" s="510">
        <v>20</v>
      </c>
      <c r="AA328" s="509">
        <v>0</v>
      </c>
      <c r="AB328" s="510">
        <v>0</v>
      </c>
      <c r="AC328" s="509">
        <v>0</v>
      </c>
      <c r="AD328" s="510">
        <v>0</v>
      </c>
      <c r="AE328" s="509">
        <v>0</v>
      </c>
      <c r="AF328" s="511">
        <v>0</v>
      </c>
    </row>
    <row r="329" spans="1:32" ht="15" customHeight="1" x14ac:dyDescent="0.2">
      <c r="A329" s="463"/>
      <c r="AF329" s="512"/>
    </row>
    <row r="330" spans="1:32" ht="15" customHeight="1" x14ac:dyDescent="0.2">
      <c r="A330" s="463"/>
      <c r="AF330" s="512"/>
    </row>
    <row r="331" spans="1:32" ht="15" customHeight="1" x14ac:dyDescent="0.2">
      <c r="A331" s="513">
        <f>A224+1</f>
        <v>44778</v>
      </c>
      <c r="AF331" s="512"/>
    </row>
    <row r="332" spans="1:32" ht="15" customHeight="1" thickBot="1" x14ac:dyDescent="0.25">
      <c r="A332" s="463"/>
      <c r="AF332" s="512"/>
    </row>
    <row r="333" spans="1:32" ht="15" customHeight="1" x14ac:dyDescent="0.2">
      <c r="A333" s="464" t="s">
        <v>227</v>
      </c>
      <c r="B333" s="465" t="s">
        <v>386</v>
      </c>
      <c r="C333" s="465" t="s">
        <v>387</v>
      </c>
      <c r="D333" s="465" t="s">
        <v>387</v>
      </c>
      <c r="E333" s="465" t="s">
        <v>387</v>
      </c>
      <c r="F333" s="465" t="s">
        <v>387</v>
      </c>
      <c r="G333" s="465" t="s">
        <v>387</v>
      </c>
      <c r="H333" s="465" t="s">
        <v>387</v>
      </c>
      <c r="I333" s="465" t="s">
        <v>388</v>
      </c>
      <c r="J333" s="466" t="s">
        <v>389</v>
      </c>
      <c r="K333" s="465" t="s">
        <v>390</v>
      </c>
      <c r="L333" s="465" t="s">
        <v>390</v>
      </c>
      <c r="M333" s="465" t="s">
        <v>390</v>
      </c>
      <c r="N333" s="465" t="s">
        <v>390</v>
      </c>
      <c r="O333" s="465" t="s">
        <v>390</v>
      </c>
      <c r="P333" s="465" t="s">
        <v>390</v>
      </c>
      <c r="Q333" s="465" t="s">
        <v>390</v>
      </c>
      <c r="R333" s="465" t="s">
        <v>390</v>
      </c>
      <c r="S333" s="465" t="s">
        <v>390</v>
      </c>
      <c r="T333" s="465" t="s">
        <v>390</v>
      </c>
      <c r="U333" s="465" t="s">
        <v>390</v>
      </c>
      <c r="V333" s="465" t="s">
        <v>390</v>
      </c>
      <c r="W333" s="465" t="s">
        <v>390</v>
      </c>
      <c r="X333" s="465" t="s">
        <v>390</v>
      </c>
      <c r="Y333" s="467" t="s">
        <v>391</v>
      </c>
      <c r="Z333" s="467" t="s">
        <v>392</v>
      </c>
      <c r="AA333" s="465" t="s">
        <v>393</v>
      </c>
      <c r="AB333" s="467" t="s">
        <v>394</v>
      </c>
      <c r="AC333" s="468" t="s">
        <v>395</v>
      </c>
      <c r="AD333" s="469" t="s">
        <v>396</v>
      </c>
      <c r="AE333" s="468" t="s">
        <v>397</v>
      </c>
      <c r="AF333" s="470" t="s">
        <v>398</v>
      </c>
    </row>
    <row r="334" spans="1:32" ht="15" customHeight="1" x14ac:dyDescent="0.2">
      <c r="A334" s="463" t="s">
        <v>20</v>
      </c>
      <c r="B334" s="471" t="s">
        <v>20</v>
      </c>
      <c r="C334" s="471" t="s">
        <v>21</v>
      </c>
      <c r="D334" s="471" t="s">
        <v>22</v>
      </c>
      <c r="E334" s="471" t="s">
        <v>23</v>
      </c>
      <c r="F334" s="471" t="s">
        <v>24</v>
      </c>
      <c r="G334" s="471" t="s">
        <v>25</v>
      </c>
      <c r="H334" s="471" t="s">
        <v>26</v>
      </c>
      <c r="I334" s="471" t="s">
        <v>20</v>
      </c>
      <c r="J334" s="463" t="s">
        <v>399</v>
      </c>
      <c r="K334" s="471" t="s">
        <v>400</v>
      </c>
      <c r="L334" s="471" t="s">
        <v>401</v>
      </c>
      <c r="M334" s="471" t="s">
        <v>402</v>
      </c>
      <c r="N334" s="471" t="s">
        <v>403</v>
      </c>
      <c r="O334" s="471" t="s">
        <v>404</v>
      </c>
      <c r="P334" s="471" t="s">
        <v>405</v>
      </c>
      <c r="Q334" s="471" t="s">
        <v>406</v>
      </c>
      <c r="R334" s="471" t="s">
        <v>407</v>
      </c>
      <c r="S334" s="471" t="s">
        <v>408</v>
      </c>
      <c r="T334" s="471" t="s">
        <v>409</v>
      </c>
      <c r="U334" s="471" t="s">
        <v>410</v>
      </c>
      <c r="V334" s="471" t="s">
        <v>411</v>
      </c>
      <c r="W334" s="471" t="s">
        <v>412</v>
      </c>
      <c r="X334" s="471" t="s">
        <v>413</v>
      </c>
      <c r="Y334" s="472" t="s">
        <v>20</v>
      </c>
      <c r="Z334" s="472" t="s">
        <v>414</v>
      </c>
      <c r="AA334" s="471" t="s">
        <v>410</v>
      </c>
      <c r="AB334" s="471" t="s">
        <v>410</v>
      </c>
      <c r="AC334" s="473" t="s">
        <v>419</v>
      </c>
      <c r="AD334" s="473" t="s">
        <v>419</v>
      </c>
      <c r="AE334" s="473" t="s">
        <v>420</v>
      </c>
      <c r="AF334" s="474" t="s">
        <v>420</v>
      </c>
    </row>
    <row r="335" spans="1:32" ht="15" customHeight="1" thickBot="1" x14ac:dyDescent="0.25">
      <c r="A335" s="463" t="s">
        <v>20</v>
      </c>
      <c r="B335" s="471" t="s">
        <v>20</v>
      </c>
      <c r="C335" s="475" t="s">
        <v>20</v>
      </c>
      <c r="D335" s="475" t="s">
        <v>20</v>
      </c>
      <c r="E335" s="475" t="s">
        <v>20</v>
      </c>
      <c r="F335" s="475" t="s">
        <v>20</v>
      </c>
      <c r="G335" s="475" t="s">
        <v>20</v>
      </c>
      <c r="H335" s="475" t="s">
        <v>20</v>
      </c>
      <c r="I335" s="475" t="s">
        <v>20</v>
      </c>
      <c r="J335" s="476" t="s">
        <v>20</v>
      </c>
      <c r="K335" s="471" t="s">
        <v>401</v>
      </c>
      <c r="L335" s="471" t="s">
        <v>402</v>
      </c>
      <c r="M335" s="471" t="s">
        <v>403</v>
      </c>
      <c r="N335" s="471" t="s">
        <v>404</v>
      </c>
      <c r="O335" s="471" t="s">
        <v>405</v>
      </c>
      <c r="P335" s="471" t="s">
        <v>406</v>
      </c>
      <c r="Q335" s="471" t="s">
        <v>407</v>
      </c>
      <c r="R335" s="471" t="s">
        <v>408</v>
      </c>
      <c r="S335" s="471" t="s">
        <v>409</v>
      </c>
      <c r="T335" s="471" t="s">
        <v>410</v>
      </c>
      <c r="U335" s="471" t="s">
        <v>411</v>
      </c>
      <c r="V335" s="471" t="s">
        <v>412</v>
      </c>
      <c r="W335" s="471" t="s">
        <v>413</v>
      </c>
      <c r="X335" s="471" t="s">
        <v>415</v>
      </c>
      <c r="Y335" s="472" t="s">
        <v>20</v>
      </c>
      <c r="Z335" s="472" t="s">
        <v>20</v>
      </c>
      <c r="AA335" s="471" t="s">
        <v>20</v>
      </c>
      <c r="AB335" s="472" t="s">
        <v>20</v>
      </c>
      <c r="AC335" s="473" t="s">
        <v>27</v>
      </c>
      <c r="AD335" s="477" t="s">
        <v>27</v>
      </c>
      <c r="AE335" s="473" t="s">
        <v>28</v>
      </c>
      <c r="AF335" s="478" t="s">
        <v>28</v>
      </c>
    </row>
    <row r="336" spans="1:32" ht="15" customHeight="1" thickBot="1" x14ac:dyDescent="0.25">
      <c r="A336" s="463" t="s">
        <v>29</v>
      </c>
      <c r="B336" s="480">
        <v>0</v>
      </c>
      <c r="C336" s="481">
        <v>0</v>
      </c>
      <c r="D336" s="482">
        <v>0</v>
      </c>
      <c r="E336" s="482">
        <v>0</v>
      </c>
      <c r="F336" s="482">
        <v>0</v>
      </c>
      <c r="G336" s="482">
        <v>0</v>
      </c>
      <c r="H336" s="482">
        <v>0</v>
      </c>
      <c r="I336" s="482" t="s">
        <v>20</v>
      </c>
      <c r="J336" s="483" t="s">
        <v>29</v>
      </c>
      <c r="K336" s="484">
        <v>0</v>
      </c>
      <c r="L336" s="485">
        <v>0</v>
      </c>
      <c r="M336" s="485">
        <v>0</v>
      </c>
      <c r="N336" s="485">
        <v>0</v>
      </c>
      <c r="O336" s="485">
        <v>0</v>
      </c>
      <c r="P336" s="485">
        <v>0</v>
      </c>
      <c r="Q336" s="485">
        <v>0</v>
      </c>
      <c r="R336" s="485">
        <v>0</v>
      </c>
      <c r="S336" s="485">
        <v>0</v>
      </c>
      <c r="T336" s="485">
        <v>0</v>
      </c>
      <c r="U336" s="485">
        <v>0</v>
      </c>
      <c r="V336" s="485">
        <v>0</v>
      </c>
      <c r="W336" s="485">
        <v>0</v>
      </c>
      <c r="X336" s="485">
        <v>0</v>
      </c>
      <c r="Y336" s="486" t="s">
        <v>418</v>
      </c>
      <c r="Z336" s="486" t="s">
        <v>418</v>
      </c>
      <c r="AA336" s="485">
        <v>0</v>
      </c>
      <c r="AB336" s="486">
        <v>0</v>
      </c>
      <c r="AC336" s="485">
        <v>0</v>
      </c>
      <c r="AD336" s="486">
        <v>0</v>
      </c>
      <c r="AE336" s="485">
        <v>0</v>
      </c>
      <c r="AF336" s="487">
        <v>0</v>
      </c>
    </row>
    <row r="337" spans="1:32" ht="15" customHeight="1" x14ac:dyDescent="0.2">
      <c r="A337" s="463" t="s">
        <v>30</v>
      </c>
      <c r="B337" s="488">
        <v>0</v>
      </c>
      <c r="C337" s="482">
        <v>0</v>
      </c>
      <c r="D337" s="482">
        <v>0</v>
      </c>
      <c r="E337" s="482">
        <v>0</v>
      </c>
      <c r="F337" s="482">
        <v>0</v>
      </c>
      <c r="G337" s="482">
        <v>0</v>
      </c>
      <c r="H337" s="482">
        <v>0</v>
      </c>
      <c r="I337" s="482" t="s">
        <v>20</v>
      </c>
      <c r="J337" s="479" t="s">
        <v>30</v>
      </c>
      <c r="K337" s="489">
        <v>0</v>
      </c>
      <c r="L337" s="482">
        <v>0</v>
      </c>
      <c r="M337" s="482">
        <v>0</v>
      </c>
      <c r="N337" s="482">
        <v>0</v>
      </c>
      <c r="O337" s="482">
        <v>0</v>
      </c>
      <c r="P337" s="482">
        <v>0</v>
      </c>
      <c r="Q337" s="482">
        <v>0</v>
      </c>
      <c r="R337" s="482">
        <v>0</v>
      </c>
      <c r="S337" s="482">
        <v>0</v>
      </c>
      <c r="T337" s="482">
        <v>0</v>
      </c>
      <c r="U337" s="482">
        <v>0</v>
      </c>
      <c r="V337" s="482">
        <v>0</v>
      </c>
      <c r="W337" s="482">
        <v>0</v>
      </c>
      <c r="X337" s="482">
        <v>0</v>
      </c>
      <c r="Y337" s="490" t="s">
        <v>418</v>
      </c>
      <c r="Z337" s="490" t="s">
        <v>418</v>
      </c>
      <c r="AA337" s="482">
        <v>0</v>
      </c>
      <c r="AB337" s="490">
        <v>0</v>
      </c>
      <c r="AC337" s="482">
        <v>0</v>
      </c>
      <c r="AD337" s="490">
        <v>0</v>
      </c>
      <c r="AE337" s="482">
        <v>0</v>
      </c>
      <c r="AF337" s="491">
        <v>0</v>
      </c>
    </row>
    <row r="338" spans="1:32" ht="15" customHeight="1" x14ac:dyDescent="0.2">
      <c r="A338" s="463" t="s">
        <v>32</v>
      </c>
      <c r="B338" s="482">
        <v>0</v>
      </c>
      <c r="C338" s="482">
        <v>0</v>
      </c>
      <c r="D338" s="482">
        <v>0</v>
      </c>
      <c r="E338" s="482">
        <v>0</v>
      </c>
      <c r="F338" s="482">
        <v>0</v>
      </c>
      <c r="G338" s="482">
        <v>0</v>
      </c>
      <c r="H338" s="482">
        <v>0</v>
      </c>
      <c r="I338" s="482" t="s">
        <v>20</v>
      </c>
      <c r="J338" s="479" t="s">
        <v>32</v>
      </c>
      <c r="K338" s="489">
        <v>0</v>
      </c>
      <c r="L338" s="482">
        <v>0</v>
      </c>
      <c r="M338" s="482">
        <v>0</v>
      </c>
      <c r="N338" s="482">
        <v>0</v>
      </c>
      <c r="O338" s="482">
        <v>0</v>
      </c>
      <c r="P338" s="482">
        <v>0</v>
      </c>
      <c r="Q338" s="482">
        <v>0</v>
      </c>
      <c r="R338" s="482">
        <v>0</v>
      </c>
      <c r="S338" s="482">
        <v>0</v>
      </c>
      <c r="T338" s="482">
        <v>0</v>
      </c>
      <c r="U338" s="482">
        <v>0</v>
      </c>
      <c r="V338" s="482">
        <v>0</v>
      </c>
      <c r="W338" s="482">
        <v>0</v>
      </c>
      <c r="X338" s="482">
        <v>0</v>
      </c>
      <c r="Y338" s="490" t="s">
        <v>418</v>
      </c>
      <c r="Z338" s="490" t="s">
        <v>418</v>
      </c>
      <c r="AA338" s="482">
        <v>0</v>
      </c>
      <c r="AB338" s="490">
        <v>0</v>
      </c>
      <c r="AC338" s="482">
        <v>0</v>
      </c>
      <c r="AD338" s="490">
        <v>0</v>
      </c>
      <c r="AE338" s="482">
        <v>0</v>
      </c>
      <c r="AF338" s="491">
        <v>0</v>
      </c>
    </row>
    <row r="339" spans="1:32" ht="15" customHeight="1" x14ac:dyDescent="0.2">
      <c r="A339" s="463" t="s">
        <v>34</v>
      </c>
      <c r="B339" s="482">
        <v>0</v>
      </c>
      <c r="C339" s="482">
        <v>0</v>
      </c>
      <c r="D339" s="482">
        <v>0</v>
      </c>
      <c r="E339" s="482">
        <v>0</v>
      </c>
      <c r="F339" s="482">
        <v>0</v>
      </c>
      <c r="G339" s="482">
        <v>0</v>
      </c>
      <c r="H339" s="482">
        <v>0</v>
      </c>
      <c r="I339" s="482" t="s">
        <v>20</v>
      </c>
      <c r="J339" s="479" t="s">
        <v>34</v>
      </c>
      <c r="K339" s="489">
        <v>0</v>
      </c>
      <c r="L339" s="482">
        <v>0</v>
      </c>
      <c r="M339" s="482">
        <v>0</v>
      </c>
      <c r="N339" s="482">
        <v>0</v>
      </c>
      <c r="O339" s="482">
        <v>0</v>
      </c>
      <c r="P339" s="482">
        <v>0</v>
      </c>
      <c r="Q339" s="482">
        <v>0</v>
      </c>
      <c r="R339" s="482">
        <v>0</v>
      </c>
      <c r="S339" s="482">
        <v>0</v>
      </c>
      <c r="T339" s="482">
        <v>0</v>
      </c>
      <c r="U339" s="482">
        <v>0</v>
      </c>
      <c r="V339" s="482">
        <v>0</v>
      </c>
      <c r="W339" s="482">
        <v>0</v>
      </c>
      <c r="X339" s="482">
        <v>0</v>
      </c>
      <c r="Y339" s="490" t="s">
        <v>418</v>
      </c>
      <c r="Z339" s="490" t="s">
        <v>418</v>
      </c>
      <c r="AA339" s="482">
        <v>0</v>
      </c>
      <c r="AB339" s="490">
        <v>0</v>
      </c>
      <c r="AC339" s="482">
        <v>0</v>
      </c>
      <c r="AD339" s="490">
        <v>0</v>
      </c>
      <c r="AE339" s="482">
        <v>0</v>
      </c>
      <c r="AF339" s="491">
        <v>0</v>
      </c>
    </row>
    <row r="340" spans="1:32" ht="15" customHeight="1" x14ac:dyDescent="0.2">
      <c r="A340" s="463" t="s">
        <v>31</v>
      </c>
      <c r="B340" s="482">
        <v>0</v>
      </c>
      <c r="C340" s="482">
        <v>0</v>
      </c>
      <c r="D340" s="482">
        <v>0</v>
      </c>
      <c r="E340" s="482">
        <v>0</v>
      </c>
      <c r="F340" s="482">
        <v>0</v>
      </c>
      <c r="G340" s="482">
        <v>0</v>
      </c>
      <c r="H340" s="482">
        <v>0</v>
      </c>
      <c r="I340" s="482" t="s">
        <v>20</v>
      </c>
      <c r="J340" s="479" t="s">
        <v>31</v>
      </c>
      <c r="K340" s="489">
        <v>0</v>
      </c>
      <c r="L340" s="482">
        <v>0</v>
      </c>
      <c r="M340" s="482">
        <v>0</v>
      </c>
      <c r="N340" s="482">
        <v>0</v>
      </c>
      <c r="O340" s="482">
        <v>0</v>
      </c>
      <c r="P340" s="482">
        <v>0</v>
      </c>
      <c r="Q340" s="482">
        <v>0</v>
      </c>
      <c r="R340" s="482">
        <v>0</v>
      </c>
      <c r="S340" s="482">
        <v>0</v>
      </c>
      <c r="T340" s="482">
        <v>0</v>
      </c>
      <c r="U340" s="482">
        <v>0</v>
      </c>
      <c r="V340" s="482">
        <v>0</v>
      </c>
      <c r="W340" s="482">
        <v>0</v>
      </c>
      <c r="X340" s="482">
        <v>0</v>
      </c>
      <c r="Y340" s="490" t="s">
        <v>418</v>
      </c>
      <c r="Z340" s="490" t="s">
        <v>418</v>
      </c>
      <c r="AA340" s="482">
        <v>0</v>
      </c>
      <c r="AB340" s="490">
        <v>0</v>
      </c>
      <c r="AC340" s="482">
        <v>0</v>
      </c>
      <c r="AD340" s="490">
        <v>0</v>
      </c>
      <c r="AE340" s="482">
        <v>0</v>
      </c>
      <c r="AF340" s="491">
        <v>0</v>
      </c>
    </row>
    <row r="341" spans="1:32" ht="15" customHeight="1" x14ac:dyDescent="0.2">
      <c r="A341" s="463" t="s">
        <v>37</v>
      </c>
      <c r="B341" s="482">
        <v>0</v>
      </c>
      <c r="C341" s="482">
        <v>0</v>
      </c>
      <c r="D341" s="482">
        <v>0</v>
      </c>
      <c r="E341" s="482">
        <v>0</v>
      </c>
      <c r="F341" s="482">
        <v>0</v>
      </c>
      <c r="G341" s="482">
        <v>0</v>
      </c>
      <c r="H341" s="482">
        <v>0</v>
      </c>
      <c r="I341" s="482" t="s">
        <v>20</v>
      </c>
      <c r="J341" s="479" t="s">
        <v>37</v>
      </c>
      <c r="K341" s="489">
        <v>0</v>
      </c>
      <c r="L341" s="482">
        <v>0</v>
      </c>
      <c r="M341" s="482">
        <v>0</v>
      </c>
      <c r="N341" s="482">
        <v>0</v>
      </c>
      <c r="O341" s="482">
        <v>0</v>
      </c>
      <c r="P341" s="482">
        <v>0</v>
      </c>
      <c r="Q341" s="482">
        <v>0</v>
      </c>
      <c r="R341" s="482">
        <v>0</v>
      </c>
      <c r="S341" s="482">
        <v>0</v>
      </c>
      <c r="T341" s="482">
        <v>0</v>
      </c>
      <c r="U341" s="482">
        <v>0</v>
      </c>
      <c r="V341" s="482">
        <v>0</v>
      </c>
      <c r="W341" s="482">
        <v>0</v>
      </c>
      <c r="X341" s="482">
        <v>0</v>
      </c>
      <c r="Y341" s="490" t="s">
        <v>418</v>
      </c>
      <c r="Z341" s="490" t="s">
        <v>418</v>
      </c>
      <c r="AA341" s="482">
        <v>0</v>
      </c>
      <c r="AB341" s="490">
        <v>0</v>
      </c>
      <c r="AC341" s="482">
        <v>0</v>
      </c>
      <c r="AD341" s="490">
        <v>0</v>
      </c>
      <c r="AE341" s="482">
        <v>0</v>
      </c>
      <c r="AF341" s="491">
        <v>0</v>
      </c>
    </row>
    <row r="342" spans="1:32" ht="15" customHeight="1" x14ac:dyDescent="0.2">
      <c r="A342" s="463" t="s">
        <v>39</v>
      </c>
      <c r="B342" s="482">
        <v>0</v>
      </c>
      <c r="C342" s="482">
        <v>0</v>
      </c>
      <c r="D342" s="482">
        <v>0</v>
      </c>
      <c r="E342" s="482">
        <v>0</v>
      </c>
      <c r="F342" s="482">
        <v>0</v>
      </c>
      <c r="G342" s="482">
        <v>0</v>
      </c>
      <c r="H342" s="482">
        <v>0</v>
      </c>
      <c r="I342" s="482" t="s">
        <v>20</v>
      </c>
      <c r="J342" s="479" t="s">
        <v>39</v>
      </c>
      <c r="K342" s="489">
        <v>0</v>
      </c>
      <c r="L342" s="482">
        <v>0</v>
      </c>
      <c r="M342" s="482">
        <v>0</v>
      </c>
      <c r="N342" s="482">
        <v>0</v>
      </c>
      <c r="O342" s="482">
        <v>0</v>
      </c>
      <c r="P342" s="482">
        <v>0</v>
      </c>
      <c r="Q342" s="482">
        <v>0</v>
      </c>
      <c r="R342" s="482">
        <v>0</v>
      </c>
      <c r="S342" s="482">
        <v>0</v>
      </c>
      <c r="T342" s="482">
        <v>0</v>
      </c>
      <c r="U342" s="482">
        <v>0</v>
      </c>
      <c r="V342" s="482">
        <v>0</v>
      </c>
      <c r="W342" s="482">
        <v>0</v>
      </c>
      <c r="X342" s="482">
        <v>0</v>
      </c>
      <c r="Y342" s="490" t="s">
        <v>418</v>
      </c>
      <c r="Z342" s="490" t="s">
        <v>418</v>
      </c>
      <c r="AA342" s="482">
        <v>0</v>
      </c>
      <c r="AB342" s="490">
        <v>0</v>
      </c>
      <c r="AC342" s="482">
        <v>0</v>
      </c>
      <c r="AD342" s="490">
        <v>0</v>
      </c>
      <c r="AE342" s="482">
        <v>0</v>
      </c>
      <c r="AF342" s="491">
        <v>0</v>
      </c>
    </row>
    <row r="343" spans="1:32" ht="15" customHeight="1" x14ac:dyDescent="0.2">
      <c r="A343" s="463" t="s">
        <v>41</v>
      </c>
      <c r="B343" s="482">
        <v>0</v>
      </c>
      <c r="C343" s="482">
        <v>0</v>
      </c>
      <c r="D343" s="482">
        <v>0</v>
      </c>
      <c r="E343" s="482">
        <v>0</v>
      </c>
      <c r="F343" s="482">
        <v>0</v>
      </c>
      <c r="G343" s="482">
        <v>0</v>
      </c>
      <c r="H343" s="482">
        <v>0</v>
      </c>
      <c r="I343" s="482" t="s">
        <v>20</v>
      </c>
      <c r="J343" s="479" t="s">
        <v>41</v>
      </c>
      <c r="K343" s="489">
        <v>0</v>
      </c>
      <c r="L343" s="482">
        <v>0</v>
      </c>
      <c r="M343" s="482">
        <v>0</v>
      </c>
      <c r="N343" s="482">
        <v>0</v>
      </c>
      <c r="O343" s="482">
        <v>0</v>
      </c>
      <c r="P343" s="482">
        <v>0</v>
      </c>
      <c r="Q343" s="482">
        <v>0</v>
      </c>
      <c r="R343" s="482">
        <v>0</v>
      </c>
      <c r="S343" s="482">
        <v>0</v>
      </c>
      <c r="T343" s="482">
        <v>0</v>
      </c>
      <c r="U343" s="482">
        <v>0</v>
      </c>
      <c r="V343" s="482">
        <v>0</v>
      </c>
      <c r="W343" s="482">
        <v>0</v>
      </c>
      <c r="X343" s="482">
        <v>0</v>
      </c>
      <c r="Y343" s="490" t="s">
        <v>418</v>
      </c>
      <c r="Z343" s="490" t="s">
        <v>418</v>
      </c>
      <c r="AA343" s="482">
        <v>0</v>
      </c>
      <c r="AB343" s="490">
        <v>0</v>
      </c>
      <c r="AC343" s="482">
        <v>0</v>
      </c>
      <c r="AD343" s="490">
        <v>0</v>
      </c>
      <c r="AE343" s="482">
        <v>0</v>
      </c>
      <c r="AF343" s="491">
        <v>0</v>
      </c>
    </row>
    <row r="344" spans="1:32" ht="15" customHeight="1" x14ac:dyDescent="0.2">
      <c r="A344" s="463" t="s">
        <v>33</v>
      </c>
      <c r="B344" s="482">
        <v>0</v>
      </c>
      <c r="C344" s="482">
        <v>0</v>
      </c>
      <c r="D344" s="482">
        <v>0</v>
      </c>
      <c r="E344" s="482">
        <v>0</v>
      </c>
      <c r="F344" s="482">
        <v>0</v>
      </c>
      <c r="G344" s="482">
        <v>0</v>
      </c>
      <c r="H344" s="482">
        <v>0</v>
      </c>
      <c r="I344" s="482" t="s">
        <v>20</v>
      </c>
      <c r="J344" s="479" t="s">
        <v>33</v>
      </c>
      <c r="K344" s="489">
        <v>0</v>
      </c>
      <c r="L344" s="482">
        <v>0</v>
      </c>
      <c r="M344" s="482">
        <v>0</v>
      </c>
      <c r="N344" s="482">
        <v>0</v>
      </c>
      <c r="O344" s="482">
        <v>0</v>
      </c>
      <c r="P344" s="482">
        <v>0</v>
      </c>
      <c r="Q344" s="482">
        <v>0</v>
      </c>
      <c r="R344" s="482">
        <v>0</v>
      </c>
      <c r="S344" s="482">
        <v>0</v>
      </c>
      <c r="T344" s="482">
        <v>0</v>
      </c>
      <c r="U344" s="482">
        <v>0</v>
      </c>
      <c r="V344" s="482">
        <v>0</v>
      </c>
      <c r="W344" s="482">
        <v>0</v>
      </c>
      <c r="X344" s="482">
        <v>0</v>
      </c>
      <c r="Y344" s="490" t="s">
        <v>418</v>
      </c>
      <c r="Z344" s="490" t="s">
        <v>418</v>
      </c>
      <c r="AA344" s="482">
        <v>0</v>
      </c>
      <c r="AB344" s="490">
        <v>0</v>
      </c>
      <c r="AC344" s="482">
        <v>0</v>
      </c>
      <c r="AD344" s="490">
        <v>0</v>
      </c>
      <c r="AE344" s="482">
        <v>0</v>
      </c>
      <c r="AF344" s="491">
        <v>0</v>
      </c>
    </row>
    <row r="345" spans="1:32" ht="15" customHeight="1" x14ac:dyDescent="0.2">
      <c r="A345" s="463" t="s">
        <v>44</v>
      </c>
      <c r="B345" s="482">
        <v>0</v>
      </c>
      <c r="C345" s="482">
        <v>0</v>
      </c>
      <c r="D345" s="482">
        <v>0</v>
      </c>
      <c r="E345" s="482">
        <v>0</v>
      </c>
      <c r="F345" s="482">
        <v>0</v>
      </c>
      <c r="G345" s="482">
        <v>0</v>
      </c>
      <c r="H345" s="482">
        <v>0</v>
      </c>
      <c r="I345" s="482" t="s">
        <v>20</v>
      </c>
      <c r="J345" s="479" t="s">
        <v>44</v>
      </c>
      <c r="K345" s="489">
        <v>0</v>
      </c>
      <c r="L345" s="482">
        <v>0</v>
      </c>
      <c r="M345" s="482">
        <v>0</v>
      </c>
      <c r="N345" s="482">
        <v>0</v>
      </c>
      <c r="O345" s="482">
        <v>0</v>
      </c>
      <c r="P345" s="482">
        <v>0</v>
      </c>
      <c r="Q345" s="482">
        <v>0</v>
      </c>
      <c r="R345" s="482">
        <v>0</v>
      </c>
      <c r="S345" s="482">
        <v>0</v>
      </c>
      <c r="T345" s="482">
        <v>0</v>
      </c>
      <c r="U345" s="482">
        <v>0</v>
      </c>
      <c r="V345" s="482">
        <v>0</v>
      </c>
      <c r="W345" s="482">
        <v>0</v>
      </c>
      <c r="X345" s="482">
        <v>0</v>
      </c>
      <c r="Y345" s="490" t="s">
        <v>418</v>
      </c>
      <c r="Z345" s="490" t="s">
        <v>418</v>
      </c>
      <c r="AA345" s="482">
        <v>0</v>
      </c>
      <c r="AB345" s="490">
        <v>0</v>
      </c>
      <c r="AC345" s="482">
        <v>0</v>
      </c>
      <c r="AD345" s="490">
        <v>0</v>
      </c>
      <c r="AE345" s="482">
        <v>0</v>
      </c>
      <c r="AF345" s="491">
        <v>0</v>
      </c>
    </row>
    <row r="346" spans="1:32" ht="15" customHeight="1" x14ac:dyDescent="0.2">
      <c r="A346" s="463" t="s">
        <v>46</v>
      </c>
      <c r="B346" s="482">
        <v>0</v>
      </c>
      <c r="C346" s="482">
        <v>0</v>
      </c>
      <c r="D346" s="482">
        <v>0</v>
      </c>
      <c r="E346" s="482">
        <v>0</v>
      </c>
      <c r="F346" s="482">
        <v>0</v>
      </c>
      <c r="G346" s="482">
        <v>0</v>
      </c>
      <c r="H346" s="482">
        <v>0</v>
      </c>
      <c r="I346" s="482" t="s">
        <v>20</v>
      </c>
      <c r="J346" s="479" t="s">
        <v>46</v>
      </c>
      <c r="K346" s="489">
        <v>0</v>
      </c>
      <c r="L346" s="482">
        <v>0</v>
      </c>
      <c r="M346" s="482">
        <v>0</v>
      </c>
      <c r="N346" s="482">
        <v>0</v>
      </c>
      <c r="O346" s="482">
        <v>0</v>
      </c>
      <c r="P346" s="482">
        <v>0</v>
      </c>
      <c r="Q346" s="482">
        <v>0</v>
      </c>
      <c r="R346" s="482">
        <v>0</v>
      </c>
      <c r="S346" s="482">
        <v>0</v>
      </c>
      <c r="T346" s="482">
        <v>0</v>
      </c>
      <c r="U346" s="482">
        <v>0</v>
      </c>
      <c r="V346" s="482">
        <v>0</v>
      </c>
      <c r="W346" s="482">
        <v>0</v>
      </c>
      <c r="X346" s="482">
        <v>0</v>
      </c>
      <c r="Y346" s="490" t="s">
        <v>418</v>
      </c>
      <c r="Z346" s="490" t="s">
        <v>418</v>
      </c>
      <c r="AA346" s="482">
        <v>0</v>
      </c>
      <c r="AB346" s="490">
        <v>0</v>
      </c>
      <c r="AC346" s="482">
        <v>0</v>
      </c>
      <c r="AD346" s="490">
        <v>0</v>
      </c>
      <c r="AE346" s="482">
        <v>0</v>
      </c>
      <c r="AF346" s="491">
        <v>0</v>
      </c>
    </row>
    <row r="347" spans="1:32" ht="15" customHeight="1" x14ac:dyDescent="0.2">
      <c r="A347" s="463" t="s">
        <v>48</v>
      </c>
      <c r="B347" s="482">
        <v>0</v>
      </c>
      <c r="C347" s="482">
        <v>0</v>
      </c>
      <c r="D347" s="482">
        <v>0</v>
      </c>
      <c r="E347" s="482">
        <v>0</v>
      </c>
      <c r="F347" s="482">
        <v>0</v>
      </c>
      <c r="G347" s="482">
        <v>0</v>
      </c>
      <c r="H347" s="482">
        <v>0</v>
      </c>
      <c r="I347" s="482" t="s">
        <v>20</v>
      </c>
      <c r="J347" s="479" t="s">
        <v>48</v>
      </c>
      <c r="K347" s="489">
        <v>0</v>
      </c>
      <c r="L347" s="482">
        <v>0</v>
      </c>
      <c r="M347" s="482">
        <v>0</v>
      </c>
      <c r="N347" s="482">
        <v>0</v>
      </c>
      <c r="O347" s="482">
        <v>0</v>
      </c>
      <c r="P347" s="482">
        <v>0</v>
      </c>
      <c r="Q347" s="482">
        <v>0</v>
      </c>
      <c r="R347" s="482">
        <v>0</v>
      </c>
      <c r="S347" s="482">
        <v>0</v>
      </c>
      <c r="T347" s="482">
        <v>0</v>
      </c>
      <c r="U347" s="482">
        <v>0</v>
      </c>
      <c r="V347" s="482">
        <v>0</v>
      </c>
      <c r="W347" s="482">
        <v>0</v>
      </c>
      <c r="X347" s="482">
        <v>0</v>
      </c>
      <c r="Y347" s="490" t="s">
        <v>418</v>
      </c>
      <c r="Z347" s="490" t="s">
        <v>418</v>
      </c>
      <c r="AA347" s="482">
        <v>0</v>
      </c>
      <c r="AB347" s="490">
        <v>0</v>
      </c>
      <c r="AC347" s="482">
        <v>0</v>
      </c>
      <c r="AD347" s="490">
        <v>0</v>
      </c>
      <c r="AE347" s="482">
        <v>0</v>
      </c>
      <c r="AF347" s="491">
        <v>0</v>
      </c>
    </row>
    <row r="348" spans="1:32" ht="15" customHeight="1" x14ac:dyDescent="0.2">
      <c r="A348" s="463" t="s">
        <v>35</v>
      </c>
      <c r="B348" s="482">
        <v>0</v>
      </c>
      <c r="C348" s="482">
        <v>0</v>
      </c>
      <c r="D348" s="482">
        <v>0</v>
      </c>
      <c r="E348" s="482">
        <v>0</v>
      </c>
      <c r="F348" s="482">
        <v>0</v>
      </c>
      <c r="G348" s="482">
        <v>0</v>
      </c>
      <c r="H348" s="482">
        <v>0</v>
      </c>
      <c r="I348" s="482" t="s">
        <v>20</v>
      </c>
      <c r="J348" s="479" t="s">
        <v>35</v>
      </c>
      <c r="K348" s="489">
        <v>0</v>
      </c>
      <c r="L348" s="482">
        <v>0</v>
      </c>
      <c r="M348" s="482">
        <v>0</v>
      </c>
      <c r="N348" s="482">
        <v>0</v>
      </c>
      <c r="O348" s="482">
        <v>0</v>
      </c>
      <c r="P348" s="482">
        <v>0</v>
      </c>
      <c r="Q348" s="482">
        <v>0</v>
      </c>
      <c r="R348" s="482">
        <v>0</v>
      </c>
      <c r="S348" s="482">
        <v>0</v>
      </c>
      <c r="T348" s="482">
        <v>0</v>
      </c>
      <c r="U348" s="482">
        <v>0</v>
      </c>
      <c r="V348" s="482">
        <v>0</v>
      </c>
      <c r="W348" s="482">
        <v>0</v>
      </c>
      <c r="X348" s="482">
        <v>0</v>
      </c>
      <c r="Y348" s="490" t="s">
        <v>418</v>
      </c>
      <c r="Z348" s="490" t="s">
        <v>418</v>
      </c>
      <c r="AA348" s="482">
        <v>0</v>
      </c>
      <c r="AB348" s="490">
        <v>0</v>
      </c>
      <c r="AC348" s="482">
        <v>0</v>
      </c>
      <c r="AD348" s="490">
        <v>0</v>
      </c>
      <c r="AE348" s="482">
        <v>0</v>
      </c>
      <c r="AF348" s="491">
        <v>0</v>
      </c>
    </row>
    <row r="349" spans="1:32" ht="15" customHeight="1" x14ac:dyDescent="0.2">
      <c r="A349" s="463" t="s">
        <v>51</v>
      </c>
      <c r="B349" s="482">
        <v>0</v>
      </c>
      <c r="C349" s="482">
        <v>0</v>
      </c>
      <c r="D349" s="482">
        <v>0</v>
      </c>
      <c r="E349" s="482">
        <v>0</v>
      </c>
      <c r="F349" s="482">
        <v>0</v>
      </c>
      <c r="G349" s="482">
        <v>0</v>
      </c>
      <c r="H349" s="482">
        <v>0</v>
      </c>
      <c r="I349" s="482" t="s">
        <v>20</v>
      </c>
      <c r="J349" s="479" t="s">
        <v>51</v>
      </c>
      <c r="K349" s="489">
        <v>0</v>
      </c>
      <c r="L349" s="482">
        <v>0</v>
      </c>
      <c r="M349" s="482">
        <v>0</v>
      </c>
      <c r="N349" s="482">
        <v>0</v>
      </c>
      <c r="O349" s="482">
        <v>0</v>
      </c>
      <c r="P349" s="482">
        <v>0</v>
      </c>
      <c r="Q349" s="482">
        <v>0</v>
      </c>
      <c r="R349" s="482">
        <v>0</v>
      </c>
      <c r="S349" s="482">
        <v>0</v>
      </c>
      <c r="T349" s="482">
        <v>0</v>
      </c>
      <c r="U349" s="482">
        <v>0</v>
      </c>
      <c r="V349" s="482">
        <v>0</v>
      </c>
      <c r="W349" s="482">
        <v>0</v>
      </c>
      <c r="X349" s="482">
        <v>0</v>
      </c>
      <c r="Y349" s="490" t="s">
        <v>418</v>
      </c>
      <c r="Z349" s="490" t="s">
        <v>418</v>
      </c>
      <c r="AA349" s="482">
        <v>0</v>
      </c>
      <c r="AB349" s="490">
        <v>0</v>
      </c>
      <c r="AC349" s="482">
        <v>0</v>
      </c>
      <c r="AD349" s="490">
        <v>0</v>
      </c>
      <c r="AE349" s="482">
        <v>0</v>
      </c>
      <c r="AF349" s="491">
        <v>0</v>
      </c>
    </row>
    <row r="350" spans="1:32" ht="15" customHeight="1" x14ac:dyDescent="0.2">
      <c r="A350" s="463" t="s">
        <v>53</v>
      </c>
      <c r="B350" s="482">
        <v>0</v>
      </c>
      <c r="C350" s="482">
        <v>0</v>
      </c>
      <c r="D350" s="482">
        <v>0</v>
      </c>
      <c r="E350" s="482">
        <v>0</v>
      </c>
      <c r="F350" s="482">
        <v>0</v>
      </c>
      <c r="G350" s="482">
        <v>0</v>
      </c>
      <c r="H350" s="482">
        <v>0</v>
      </c>
      <c r="I350" s="482" t="s">
        <v>20</v>
      </c>
      <c r="J350" s="479" t="s">
        <v>53</v>
      </c>
      <c r="K350" s="489">
        <v>0</v>
      </c>
      <c r="L350" s="482">
        <v>0</v>
      </c>
      <c r="M350" s="482">
        <v>0</v>
      </c>
      <c r="N350" s="482">
        <v>0</v>
      </c>
      <c r="O350" s="482">
        <v>0</v>
      </c>
      <c r="P350" s="482">
        <v>0</v>
      </c>
      <c r="Q350" s="482">
        <v>0</v>
      </c>
      <c r="R350" s="482">
        <v>0</v>
      </c>
      <c r="S350" s="482">
        <v>0</v>
      </c>
      <c r="T350" s="482">
        <v>0</v>
      </c>
      <c r="U350" s="482">
        <v>0</v>
      </c>
      <c r="V350" s="482">
        <v>0</v>
      </c>
      <c r="W350" s="482">
        <v>0</v>
      </c>
      <c r="X350" s="482">
        <v>0</v>
      </c>
      <c r="Y350" s="490" t="s">
        <v>418</v>
      </c>
      <c r="Z350" s="490" t="s">
        <v>418</v>
      </c>
      <c r="AA350" s="482">
        <v>0</v>
      </c>
      <c r="AB350" s="490">
        <v>0</v>
      </c>
      <c r="AC350" s="482">
        <v>0</v>
      </c>
      <c r="AD350" s="490">
        <v>0</v>
      </c>
      <c r="AE350" s="482">
        <v>0</v>
      </c>
      <c r="AF350" s="491">
        <v>0</v>
      </c>
    </row>
    <row r="351" spans="1:32" ht="15" customHeight="1" x14ac:dyDescent="0.2">
      <c r="A351" s="463" t="s">
        <v>55</v>
      </c>
      <c r="B351" s="482">
        <v>0</v>
      </c>
      <c r="C351" s="482">
        <v>0</v>
      </c>
      <c r="D351" s="482">
        <v>0</v>
      </c>
      <c r="E351" s="482">
        <v>0</v>
      </c>
      <c r="F351" s="482">
        <v>0</v>
      </c>
      <c r="G351" s="482">
        <v>0</v>
      </c>
      <c r="H351" s="482">
        <v>0</v>
      </c>
      <c r="I351" s="482" t="s">
        <v>20</v>
      </c>
      <c r="J351" s="479" t="s">
        <v>55</v>
      </c>
      <c r="K351" s="489">
        <v>0</v>
      </c>
      <c r="L351" s="482">
        <v>0</v>
      </c>
      <c r="M351" s="482">
        <v>0</v>
      </c>
      <c r="N351" s="482">
        <v>0</v>
      </c>
      <c r="O351" s="482">
        <v>0</v>
      </c>
      <c r="P351" s="482">
        <v>0</v>
      </c>
      <c r="Q351" s="482">
        <v>0</v>
      </c>
      <c r="R351" s="482">
        <v>0</v>
      </c>
      <c r="S351" s="482">
        <v>0</v>
      </c>
      <c r="T351" s="482">
        <v>0</v>
      </c>
      <c r="U351" s="482">
        <v>0</v>
      </c>
      <c r="V351" s="482">
        <v>0</v>
      </c>
      <c r="W351" s="482">
        <v>0</v>
      </c>
      <c r="X351" s="482">
        <v>0</v>
      </c>
      <c r="Y351" s="490" t="s">
        <v>418</v>
      </c>
      <c r="Z351" s="490" t="s">
        <v>418</v>
      </c>
      <c r="AA351" s="482">
        <v>0</v>
      </c>
      <c r="AB351" s="490">
        <v>0</v>
      </c>
      <c r="AC351" s="482">
        <v>0</v>
      </c>
      <c r="AD351" s="490">
        <v>0</v>
      </c>
      <c r="AE351" s="482">
        <v>0</v>
      </c>
      <c r="AF351" s="491">
        <v>0</v>
      </c>
    </row>
    <row r="352" spans="1:32" ht="15" customHeight="1" x14ac:dyDescent="0.2">
      <c r="A352" s="463" t="s">
        <v>36</v>
      </c>
      <c r="B352" s="482">
        <v>0</v>
      </c>
      <c r="C352" s="482">
        <v>0</v>
      </c>
      <c r="D352" s="482">
        <v>0</v>
      </c>
      <c r="E352" s="482">
        <v>0</v>
      </c>
      <c r="F352" s="482">
        <v>0</v>
      </c>
      <c r="G352" s="482">
        <v>0</v>
      </c>
      <c r="H352" s="482">
        <v>0</v>
      </c>
      <c r="I352" s="482" t="s">
        <v>20</v>
      </c>
      <c r="J352" s="479" t="s">
        <v>36</v>
      </c>
      <c r="K352" s="489">
        <v>0</v>
      </c>
      <c r="L352" s="482">
        <v>0</v>
      </c>
      <c r="M352" s="482">
        <v>0</v>
      </c>
      <c r="N352" s="482">
        <v>0</v>
      </c>
      <c r="O352" s="482">
        <v>0</v>
      </c>
      <c r="P352" s="482">
        <v>0</v>
      </c>
      <c r="Q352" s="482">
        <v>0</v>
      </c>
      <c r="R352" s="482">
        <v>0</v>
      </c>
      <c r="S352" s="482">
        <v>0</v>
      </c>
      <c r="T352" s="482">
        <v>0</v>
      </c>
      <c r="U352" s="482">
        <v>0</v>
      </c>
      <c r="V352" s="482">
        <v>0</v>
      </c>
      <c r="W352" s="482">
        <v>0</v>
      </c>
      <c r="X352" s="482">
        <v>0</v>
      </c>
      <c r="Y352" s="490" t="s">
        <v>418</v>
      </c>
      <c r="Z352" s="490" t="s">
        <v>418</v>
      </c>
      <c r="AA352" s="482">
        <v>0</v>
      </c>
      <c r="AB352" s="490">
        <v>0</v>
      </c>
      <c r="AC352" s="482">
        <v>0</v>
      </c>
      <c r="AD352" s="490">
        <v>0</v>
      </c>
      <c r="AE352" s="482">
        <v>0</v>
      </c>
      <c r="AF352" s="491">
        <v>0</v>
      </c>
    </row>
    <row r="353" spans="1:32" ht="15" customHeight="1" x14ac:dyDescent="0.2">
      <c r="A353" s="463" t="s">
        <v>58</v>
      </c>
      <c r="B353" s="482">
        <v>0</v>
      </c>
      <c r="C353" s="482">
        <v>0</v>
      </c>
      <c r="D353" s="482">
        <v>0</v>
      </c>
      <c r="E353" s="482">
        <v>0</v>
      </c>
      <c r="F353" s="482">
        <v>0</v>
      </c>
      <c r="G353" s="482">
        <v>0</v>
      </c>
      <c r="H353" s="482">
        <v>0</v>
      </c>
      <c r="I353" s="482" t="s">
        <v>20</v>
      </c>
      <c r="J353" s="479" t="s">
        <v>58</v>
      </c>
      <c r="K353" s="489">
        <v>0</v>
      </c>
      <c r="L353" s="482">
        <v>0</v>
      </c>
      <c r="M353" s="482">
        <v>0</v>
      </c>
      <c r="N353" s="482">
        <v>0</v>
      </c>
      <c r="O353" s="482">
        <v>0</v>
      </c>
      <c r="P353" s="482">
        <v>0</v>
      </c>
      <c r="Q353" s="482">
        <v>0</v>
      </c>
      <c r="R353" s="482">
        <v>0</v>
      </c>
      <c r="S353" s="482">
        <v>0</v>
      </c>
      <c r="T353" s="482">
        <v>0</v>
      </c>
      <c r="U353" s="482">
        <v>0</v>
      </c>
      <c r="V353" s="482">
        <v>0</v>
      </c>
      <c r="W353" s="482">
        <v>0</v>
      </c>
      <c r="X353" s="482">
        <v>0</v>
      </c>
      <c r="Y353" s="490" t="s">
        <v>418</v>
      </c>
      <c r="Z353" s="490" t="s">
        <v>418</v>
      </c>
      <c r="AA353" s="482">
        <v>0</v>
      </c>
      <c r="AB353" s="490">
        <v>0</v>
      </c>
      <c r="AC353" s="482">
        <v>0</v>
      </c>
      <c r="AD353" s="490">
        <v>0</v>
      </c>
      <c r="AE353" s="482">
        <v>0</v>
      </c>
      <c r="AF353" s="491">
        <v>0</v>
      </c>
    </row>
    <row r="354" spans="1:32" ht="15" customHeight="1" x14ac:dyDescent="0.2">
      <c r="A354" s="463" t="s">
        <v>60</v>
      </c>
      <c r="B354" s="482">
        <v>0</v>
      </c>
      <c r="C354" s="482">
        <v>0</v>
      </c>
      <c r="D354" s="482">
        <v>0</v>
      </c>
      <c r="E354" s="482">
        <v>0</v>
      </c>
      <c r="F354" s="482">
        <v>0</v>
      </c>
      <c r="G354" s="482">
        <v>0</v>
      </c>
      <c r="H354" s="482">
        <v>0</v>
      </c>
      <c r="I354" s="482" t="s">
        <v>20</v>
      </c>
      <c r="J354" s="479" t="s">
        <v>60</v>
      </c>
      <c r="K354" s="489">
        <v>0</v>
      </c>
      <c r="L354" s="482">
        <v>0</v>
      </c>
      <c r="M354" s="482">
        <v>0</v>
      </c>
      <c r="N354" s="482">
        <v>0</v>
      </c>
      <c r="O354" s="482">
        <v>0</v>
      </c>
      <c r="P354" s="482">
        <v>0</v>
      </c>
      <c r="Q354" s="482">
        <v>0</v>
      </c>
      <c r="R354" s="482">
        <v>0</v>
      </c>
      <c r="S354" s="482">
        <v>0</v>
      </c>
      <c r="T354" s="482">
        <v>0</v>
      </c>
      <c r="U354" s="482">
        <v>0</v>
      </c>
      <c r="V354" s="482">
        <v>0</v>
      </c>
      <c r="W354" s="482">
        <v>0</v>
      </c>
      <c r="X354" s="482">
        <v>0</v>
      </c>
      <c r="Y354" s="490" t="s">
        <v>418</v>
      </c>
      <c r="Z354" s="490" t="s">
        <v>418</v>
      </c>
      <c r="AA354" s="482">
        <v>0</v>
      </c>
      <c r="AB354" s="490">
        <v>0</v>
      </c>
      <c r="AC354" s="482">
        <v>0</v>
      </c>
      <c r="AD354" s="490">
        <v>0</v>
      </c>
      <c r="AE354" s="482">
        <v>0</v>
      </c>
      <c r="AF354" s="491">
        <v>0</v>
      </c>
    </row>
    <row r="355" spans="1:32" ht="15" customHeight="1" x14ac:dyDescent="0.2">
      <c r="A355" s="463" t="s">
        <v>62</v>
      </c>
      <c r="B355" s="482">
        <v>1</v>
      </c>
      <c r="C355" s="482">
        <v>0</v>
      </c>
      <c r="D355" s="482">
        <v>0</v>
      </c>
      <c r="E355" s="482">
        <v>1</v>
      </c>
      <c r="F355" s="482">
        <v>0</v>
      </c>
      <c r="G355" s="482">
        <v>0</v>
      </c>
      <c r="H355" s="482">
        <v>0</v>
      </c>
      <c r="I355" s="482" t="s">
        <v>20</v>
      </c>
      <c r="J355" s="479" t="s">
        <v>62</v>
      </c>
      <c r="K355" s="489">
        <v>0</v>
      </c>
      <c r="L355" s="482">
        <v>0</v>
      </c>
      <c r="M355" s="482">
        <v>1</v>
      </c>
      <c r="N355" s="482">
        <v>0</v>
      </c>
      <c r="O355" s="482">
        <v>0</v>
      </c>
      <c r="P355" s="482">
        <v>0</v>
      </c>
      <c r="Q355" s="482">
        <v>0</v>
      </c>
      <c r="R355" s="482">
        <v>0</v>
      </c>
      <c r="S355" s="482">
        <v>0</v>
      </c>
      <c r="T355" s="482">
        <v>0</v>
      </c>
      <c r="U355" s="482">
        <v>0</v>
      </c>
      <c r="V355" s="482">
        <v>0</v>
      </c>
      <c r="W355" s="482">
        <v>0</v>
      </c>
      <c r="X355" s="482">
        <v>0</v>
      </c>
      <c r="Y355" s="490">
        <v>18.2</v>
      </c>
      <c r="Z355" s="490" t="s">
        <v>418</v>
      </c>
      <c r="AA355" s="482">
        <v>0</v>
      </c>
      <c r="AB355" s="490">
        <v>0</v>
      </c>
      <c r="AC355" s="482">
        <v>0</v>
      </c>
      <c r="AD355" s="490">
        <v>0</v>
      </c>
      <c r="AE355" s="482">
        <v>0</v>
      </c>
      <c r="AF355" s="491">
        <v>0</v>
      </c>
    </row>
    <row r="356" spans="1:32" ht="15" customHeight="1" x14ac:dyDescent="0.2">
      <c r="A356" s="463" t="s">
        <v>38</v>
      </c>
      <c r="B356" s="482">
        <v>0</v>
      </c>
      <c r="C356" s="482">
        <v>0</v>
      </c>
      <c r="D356" s="482">
        <v>0</v>
      </c>
      <c r="E356" s="482">
        <v>0</v>
      </c>
      <c r="F356" s="482">
        <v>0</v>
      </c>
      <c r="G356" s="482">
        <v>0</v>
      </c>
      <c r="H356" s="482">
        <v>0</v>
      </c>
      <c r="I356" s="482" t="s">
        <v>20</v>
      </c>
      <c r="J356" s="479" t="s">
        <v>38</v>
      </c>
      <c r="K356" s="489">
        <v>0</v>
      </c>
      <c r="L356" s="482">
        <v>0</v>
      </c>
      <c r="M356" s="482">
        <v>0</v>
      </c>
      <c r="N356" s="482">
        <v>0</v>
      </c>
      <c r="O356" s="482">
        <v>0</v>
      </c>
      <c r="P356" s="482">
        <v>0</v>
      </c>
      <c r="Q356" s="482">
        <v>0</v>
      </c>
      <c r="R356" s="482">
        <v>0</v>
      </c>
      <c r="S356" s="482">
        <v>0</v>
      </c>
      <c r="T356" s="482">
        <v>0</v>
      </c>
      <c r="U356" s="482">
        <v>0</v>
      </c>
      <c r="V356" s="482">
        <v>0</v>
      </c>
      <c r="W356" s="482">
        <v>0</v>
      </c>
      <c r="X356" s="482">
        <v>0</v>
      </c>
      <c r="Y356" s="490" t="s">
        <v>418</v>
      </c>
      <c r="Z356" s="490" t="s">
        <v>418</v>
      </c>
      <c r="AA356" s="482">
        <v>0</v>
      </c>
      <c r="AB356" s="490">
        <v>0</v>
      </c>
      <c r="AC356" s="482">
        <v>0</v>
      </c>
      <c r="AD356" s="490">
        <v>0</v>
      </c>
      <c r="AE356" s="482">
        <v>0</v>
      </c>
      <c r="AF356" s="491">
        <v>0</v>
      </c>
    </row>
    <row r="357" spans="1:32" ht="15" customHeight="1" x14ac:dyDescent="0.2">
      <c r="A357" s="463" t="s">
        <v>65</v>
      </c>
      <c r="B357" s="482">
        <v>0</v>
      </c>
      <c r="C357" s="482">
        <v>0</v>
      </c>
      <c r="D357" s="482">
        <v>0</v>
      </c>
      <c r="E357" s="482">
        <v>0</v>
      </c>
      <c r="F357" s="482">
        <v>0</v>
      </c>
      <c r="G357" s="482">
        <v>0</v>
      </c>
      <c r="H357" s="482">
        <v>0</v>
      </c>
      <c r="I357" s="482" t="s">
        <v>20</v>
      </c>
      <c r="J357" s="479" t="s">
        <v>65</v>
      </c>
      <c r="K357" s="489">
        <v>0</v>
      </c>
      <c r="L357" s="482">
        <v>0</v>
      </c>
      <c r="M357" s="482">
        <v>0</v>
      </c>
      <c r="N357" s="482">
        <v>0</v>
      </c>
      <c r="O357" s="482">
        <v>0</v>
      </c>
      <c r="P357" s="482">
        <v>0</v>
      </c>
      <c r="Q357" s="482">
        <v>0</v>
      </c>
      <c r="R357" s="482">
        <v>0</v>
      </c>
      <c r="S357" s="482">
        <v>0</v>
      </c>
      <c r="T357" s="482">
        <v>0</v>
      </c>
      <c r="U357" s="482">
        <v>0</v>
      </c>
      <c r="V357" s="482">
        <v>0</v>
      </c>
      <c r="W357" s="482">
        <v>0</v>
      </c>
      <c r="X357" s="482">
        <v>0</v>
      </c>
      <c r="Y357" s="490" t="s">
        <v>418</v>
      </c>
      <c r="Z357" s="490" t="s">
        <v>418</v>
      </c>
      <c r="AA357" s="482">
        <v>0</v>
      </c>
      <c r="AB357" s="490">
        <v>0</v>
      </c>
      <c r="AC357" s="482">
        <v>0</v>
      </c>
      <c r="AD357" s="490">
        <v>0</v>
      </c>
      <c r="AE357" s="482">
        <v>0</v>
      </c>
      <c r="AF357" s="491">
        <v>0</v>
      </c>
    </row>
    <row r="358" spans="1:32" ht="15" customHeight="1" x14ac:dyDescent="0.2">
      <c r="A358" s="463" t="s">
        <v>67</v>
      </c>
      <c r="B358" s="482">
        <v>0</v>
      </c>
      <c r="C358" s="482">
        <v>0</v>
      </c>
      <c r="D358" s="482">
        <v>0</v>
      </c>
      <c r="E358" s="482">
        <v>0</v>
      </c>
      <c r="F358" s="482">
        <v>0</v>
      </c>
      <c r="G358" s="482">
        <v>0</v>
      </c>
      <c r="H358" s="482">
        <v>0</v>
      </c>
      <c r="I358" s="482" t="s">
        <v>20</v>
      </c>
      <c r="J358" s="479" t="s">
        <v>67</v>
      </c>
      <c r="K358" s="489">
        <v>0</v>
      </c>
      <c r="L358" s="482">
        <v>0</v>
      </c>
      <c r="M358" s="482">
        <v>0</v>
      </c>
      <c r="N358" s="482">
        <v>0</v>
      </c>
      <c r="O358" s="482">
        <v>0</v>
      </c>
      <c r="P358" s="482">
        <v>0</v>
      </c>
      <c r="Q358" s="482">
        <v>0</v>
      </c>
      <c r="R358" s="482">
        <v>0</v>
      </c>
      <c r="S358" s="482">
        <v>0</v>
      </c>
      <c r="T358" s="482">
        <v>0</v>
      </c>
      <c r="U358" s="482">
        <v>0</v>
      </c>
      <c r="V358" s="482">
        <v>0</v>
      </c>
      <c r="W358" s="482">
        <v>0</v>
      </c>
      <c r="X358" s="482">
        <v>0</v>
      </c>
      <c r="Y358" s="490" t="s">
        <v>418</v>
      </c>
      <c r="Z358" s="490" t="s">
        <v>418</v>
      </c>
      <c r="AA358" s="482">
        <v>0</v>
      </c>
      <c r="AB358" s="490">
        <v>0</v>
      </c>
      <c r="AC358" s="482">
        <v>0</v>
      </c>
      <c r="AD358" s="490">
        <v>0</v>
      </c>
      <c r="AE358" s="482">
        <v>0</v>
      </c>
      <c r="AF358" s="491">
        <v>0</v>
      </c>
    </row>
    <row r="359" spans="1:32" ht="15" customHeight="1" x14ac:dyDescent="0.2">
      <c r="A359" s="463" t="s">
        <v>69</v>
      </c>
      <c r="B359" s="482">
        <v>1</v>
      </c>
      <c r="C359" s="482">
        <v>0</v>
      </c>
      <c r="D359" s="482">
        <v>1</v>
      </c>
      <c r="E359" s="482">
        <v>0</v>
      </c>
      <c r="F359" s="482">
        <v>0</v>
      </c>
      <c r="G359" s="482">
        <v>0</v>
      </c>
      <c r="H359" s="482">
        <v>0</v>
      </c>
      <c r="I359" s="482" t="s">
        <v>20</v>
      </c>
      <c r="J359" s="479" t="s">
        <v>69</v>
      </c>
      <c r="K359" s="489">
        <v>0</v>
      </c>
      <c r="L359" s="482">
        <v>0</v>
      </c>
      <c r="M359" s="482">
        <v>1</v>
      </c>
      <c r="N359" s="482">
        <v>0</v>
      </c>
      <c r="O359" s="482">
        <v>0</v>
      </c>
      <c r="P359" s="482">
        <v>0</v>
      </c>
      <c r="Q359" s="482">
        <v>0</v>
      </c>
      <c r="R359" s="482">
        <v>0</v>
      </c>
      <c r="S359" s="482">
        <v>0</v>
      </c>
      <c r="T359" s="482">
        <v>0</v>
      </c>
      <c r="U359" s="482">
        <v>0</v>
      </c>
      <c r="V359" s="482">
        <v>0</v>
      </c>
      <c r="W359" s="482">
        <v>0</v>
      </c>
      <c r="X359" s="482">
        <v>0</v>
      </c>
      <c r="Y359" s="490">
        <v>15.9</v>
      </c>
      <c r="Z359" s="490" t="s">
        <v>418</v>
      </c>
      <c r="AA359" s="482">
        <v>0</v>
      </c>
      <c r="AB359" s="490">
        <v>0</v>
      </c>
      <c r="AC359" s="482">
        <v>0</v>
      </c>
      <c r="AD359" s="490">
        <v>0</v>
      </c>
      <c r="AE359" s="482">
        <v>0</v>
      </c>
      <c r="AF359" s="491">
        <v>0</v>
      </c>
    </row>
    <row r="360" spans="1:32" ht="15" customHeight="1" x14ac:dyDescent="0.2">
      <c r="A360" s="463" t="s">
        <v>40</v>
      </c>
      <c r="B360" s="482">
        <v>1</v>
      </c>
      <c r="C360" s="482">
        <v>0</v>
      </c>
      <c r="D360" s="482">
        <v>1</v>
      </c>
      <c r="E360" s="482">
        <v>0</v>
      </c>
      <c r="F360" s="482">
        <v>0</v>
      </c>
      <c r="G360" s="482">
        <v>0</v>
      </c>
      <c r="H360" s="482">
        <v>0</v>
      </c>
      <c r="I360" s="482" t="s">
        <v>20</v>
      </c>
      <c r="J360" s="479" t="s">
        <v>40</v>
      </c>
      <c r="K360" s="489">
        <v>0</v>
      </c>
      <c r="L360" s="482">
        <v>0</v>
      </c>
      <c r="M360" s="482">
        <v>1</v>
      </c>
      <c r="N360" s="482">
        <v>0</v>
      </c>
      <c r="O360" s="482">
        <v>0</v>
      </c>
      <c r="P360" s="482">
        <v>0</v>
      </c>
      <c r="Q360" s="482">
        <v>0</v>
      </c>
      <c r="R360" s="482">
        <v>0</v>
      </c>
      <c r="S360" s="482">
        <v>0</v>
      </c>
      <c r="T360" s="482">
        <v>0</v>
      </c>
      <c r="U360" s="482">
        <v>0</v>
      </c>
      <c r="V360" s="482">
        <v>0</v>
      </c>
      <c r="W360" s="482">
        <v>0</v>
      </c>
      <c r="X360" s="482">
        <v>0</v>
      </c>
      <c r="Y360" s="490">
        <v>18.899999999999999</v>
      </c>
      <c r="Z360" s="490" t="s">
        <v>418</v>
      </c>
      <c r="AA360" s="482">
        <v>0</v>
      </c>
      <c r="AB360" s="490">
        <v>0</v>
      </c>
      <c r="AC360" s="482">
        <v>0</v>
      </c>
      <c r="AD360" s="490">
        <v>0</v>
      </c>
      <c r="AE360" s="482">
        <v>0</v>
      </c>
      <c r="AF360" s="491">
        <v>0</v>
      </c>
    </row>
    <row r="361" spans="1:32" ht="15" customHeight="1" x14ac:dyDescent="0.2">
      <c r="A361" s="463" t="s">
        <v>71</v>
      </c>
      <c r="B361" s="482">
        <v>0</v>
      </c>
      <c r="C361" s="482">
        <v>0</v>
      </c>
      <c r="D361" s="482">
        <v>0</v>
      </c>
      <c r="E361" s="482">
        <v>0</v>
      </c>
      <c r="F361" s="482">
        <v>0</v>
      </c>
      <c r="G361" s="482">
        <v>0</v>
      </c>
      <c r="H361" s="482">
        <v>0</v>
      </c>
      <c r="I361" s="482" t="s">
        <v>20</v>
      </c>
      <c r="J361" s="479" t="s">
        <v>71</v>
      </c>
      <c r="K361" s="489">
        <v>0</v>
      </c>
      <c r="L361" s="482">
        <v>0</v>
      </c>
      <c r="M361" s="482">
        <v>0</v>
      </c>
      <c r="N361" s="482">
        <v>0</v>
      </c>
      <c r="O361" s="482">
        <v>0</v>
      </c>
      <c r="P361" s="482">
        <v>0</v>
      </c>
      <c r="Q361" s="482">
        <v>0</v>
      </c>
      <c r="R361" s="482">
        <v>0</v>
      </c>
      <c r="S361" s="482">
        <v>0</v>
      </c>
      <c r="T361" s="482">
        <v>0</v>
      </c>
      <c r="U361" s="482">
        <v>0</v>
      </c>
      <c r="V361" s="482">
        <v>0</v>
      </c>
      <c r="W361" s="482">
        <v>0</v>
      </c>
      <c r="X361" s="482">
        <v>0</v>
      </c>
      <c r="Y361" s="490" t="s">
        <v>418</v>
      </c>
      <c r="Z361" s="490" t="s">
        <v>418</v>
      </c>
      <c r="AA361" s="482">
        <v>0</v>
      </c>
      <c r="AB361" s="490">
        <v>0</v>
      </c>
      <c r="AC361" s="482">
        <v>0</v>
      </c>
      <c r="AD361" s="490">
        <v>0</v>
      </c>
      <c r="AE361" s="482">
        <v>0</v>
      </c>
      <c r="AF361" s="491">
        <v>0</v>
      </c>
    </row>
    <row r="362" spans="1:32" ht="15" customHeight="1" x14ac:dyDescent="0.2">
      <c r="A362" s="463" t="s">
        <v>72</v>
      </c>
      <c r="B362" s="482">
        <v>0</v>
      </c>
      <c r="C362" s="482">
        <v>0</v>
      </c>
      <c r="D362" s="482">
        <v>0</v>
      </c>
      <c r="E362" s="482">
        <v>0</v>
      </c>
      <c r="F362" s="482">
        <v>0</v>
      </c>
      <c r="G362" s="482">
        <v>0</v>
      </c>
      <c r="H362" s="482">
        <v>0</v>
      </c>
      <c r="I362" s="482" t="s">
        <v>20</v>
      </c>
      <c r="J362" s="479" t="s">
        <v>72</v>
      </c>
      <c r="K362" s="489">
        <v>0</v>
      </c>
      <c r="L362" s="482">
        <v>0</v>
      </c>
      <c r="M362" s="482">
        <v>0</v>
      </c>
      <c r="N362" s="482">
        <v>0</v>
      </c>
      <c r="O362" s="482">
        <v>0</v>
      </c>
      <c r="P362" s="482">
        <v>0</v>
      </c>
      <c r="Q362" s="482">
        <v>0</v>
      </c>
      <c r="R362" s="482">
        <v>0</v>
      </c>
      <c r="S362" s="482">
        <v>0</v>
      </c>
      <c r="T362" s="482">
        <v>0</v>
      </c>
      <c r="U362" s="482">
        <v>0</v>
      </c>
      <c r="V362" s="482">
        <v>0</v>
      </c>
      <c r="W362" s="482">
        <v>0</v>
      </c>
      <c r="X362" s="482">
        <v>0</v>
      </c>
      <c r="Y362" s="490" t="s">
        <v>418</v>
      </c>
      <c r="Z362" s="490" t="s">
        <v>418</v>
      </c>
      <c r="AA362" s="482">
        <v>0</v>
      </c>
      <c r="AB362" s="490">
        <v>0</v>
      </c>
      <c r="AC362" s="482">
        <v>0</v>
      </c>
      <c r="AD362" s="490">
        <v>0</v>
      </c>
      <c r="AE362" s="482">
        <v>0</v>
      </c>
      <c r="AF362" s="491">
        <v>0</v>
      </c>
    </row>
    <row r="363" spans="1:32" ht="15" customHeight="1" thickBot="1" x14ac:dyDescent="0.25">
      <c r="A363" s="463" t="s">
        <v>73</v>
      </c>
      <c r="B363" s="492">
        <v>1</v>
      </c>
      <c r="C363" s="493">
        <v>0</v>
      </c>
      <c r="D363" s="493">
        <v>1</v>
      </c>
      <c r="E363" s="493">
        <v>0</v>
      </c>
      <c r="F363" s="493">
        <v>0</v>
      </c>
      <c r="G363" s="493">
        <v>0</v>
      </c>
      <c r="H363" s="493">
        <v>0</v>
      </c>
      <c r="I363" s="494" t="s">
        <v>20</v>
      </c>
      <c r="J363" s="479" t="s">
        <v>73</v>
      </c>
      <c r="K363" s="495">
        <v>0</v>
      </c>
      <c r="L363" s="493">
        <v>0</v>
      </c>
      <c r="M363" s="493">
        <v>1</v>
      </c>
      <c r="N363" s="493">
        <v>0</v>
      </c>
      <c r="O363" s="493">
        <v>0</v>
      </c>
      <c r="P363" s="493">
        <v>0</v>
      </c>
      <c r="Q363" s="493">
        <v>0</v>
      </c>
      <c r="R363" s="493">
        <v>0</v>
      </c>
      <c r="S363" s="493">
        <v>0</v>
      </c>
      <c r="T363" s="493">
        <v>0</v>
      </c>
      <c r="U363" s="493">
        <v>0</v>
      </c>
      <c r="V363" s="493">
        <v>0</v>
      </c>
      <c r="W363" s="493">
        <v>0</v>
      </c>
      <c r="X363" s="493">
        <v>0</v>
      </c>
      <c r="Y363" s="496">
        <v>16.8</v>
      </c>
      <c r="Z363" s="496" t="s">
        <v>418</v>
      </c>
      <c r="AA363" s="493">
        <v>0</v>
      </c>
      <c r="AB363" s="496">
        <v>0</v>
      </c>
      <c r="AC363" s="493">
        <v>0</v>
      </c>
      <c r="AD363" s="496">
        <v>0</v>
      </c>
      <c r="AE363" s="493">
        <v>0</v>
      </c>
      <c r="AF363" s="497">
        <v>0</v>
      </c>
    </row>
    <row r="364" spans="1:32" ht="15" customHeight="1" x14ac:dyDescent="0.2">
      <c r="A364" s="463" t="s">
        <v>42</v>
      </c>
      <c r="B364" s="488">
        <v>1</v>
      </c>
      <c r="C364" s="488">
        <v>0</v>
      </c>
      <c r="D364" s="488">
        <v>1</v>
      </c>
      <c r="E364" s="488">
        <v>0</v>
      </c>
      <c r="F364" s="488">
        <v>0</v>
      </c>
      <c r="G364" s="488">
        <v>0</v>
      </c>
      <c r="H364" s="488">
        <v>0</v>
      </c>
      <c r="I364" s="488" t="s">
        <v>20</v>
      </c>
      <c r="J364" s="479" t="s">
        <v>42</v>
      </c>
      <c r="K364" s="498">
        <v>0</v>
      </c>
      <c r="L364" s="488">
        <v>0</v>
      </c>
      <c r="M364" s="488">
        <v>1</v>
      </c>
      <c r="N364" s="488">
        <v>0</v>
      </c>
      <c r="O364" s="488">
        <v>0</v>
      </c>
      <c r="P364" s="488">
        <v>0</v>
      </c>
      <c r="Q364" s="488">
        <v>0</v>
      </c>
      <c r="R364" s="488">
        <v>0</v>
      </c>
      <c r="S364" s="488">
        <v>0</v>
      </c>
      <c r="T364" s="488">
        <v>0</v>
      </c>
      <c r="U364" s="488">
        <v>0</v>
      </c>
      <c r="V364" s="488">
        <v>0</v>
      </c>
      <c r="W364" s="488">
        <v>0</v>
      </c>
      <c r="X364" s="488">
        <v>0</v>
      </c>
      <c r="Y364" s="499">
        <v>19.5</v>
      </c>
      <c r="Z364" s="499" t="s">
        <v>418</v>
      </c>
      <c r="AA364" s="488">
        <v>0</v>
      </c>
      <c r="AB364" s="499">
        <v>0</v>
      </c>
      <c r="AC364" s="488">
        <v>0</v>
      </c>
      <c r="AD364" s="499">
        <v>0</v>
      </c>
      <c r="AE364" s="488">
        <v>0</v>
      </c>
      <c r="AF364" s="500">
        <v>0</v>
      </c>
    </row>
    <row r="365" spans="1:32" ht="15" customHeight="1" x14ac:dyDescent="0.2">
      <c r="A365" s="463" t="s">
        <v>74</v>
      </c>
      <c r="B365" s="482">
        <v>1</v>
      </c>
      <c r="C365" s="482">
        <v>0</v>
      </c>
      <c r="D365" s="482">
        <v>1</v>
      </c>
      <c r="E365" s="482">
        <v>0</v>
      </c>
      <c r="F365" s="482">
        <v>0</v>
      </c>
      <c r="G365" s="482">
        <v>0</v>
      </c>
      <c r="H365" s="482">
        <v>0</v>
      </c>
      <c r="I365" s="482" t="s">
        <v>20</v>
      </c>
      <c r="J365" s="479" t="s">
        <v>74</v>
      </c>
      <c r="K365" s="489">
        <v>0</v>
      </c>
      <c r="L365" s="482">
        <v>0</v>
      </c>
      <c r="M365" s="482">
        <v>0</v>
      </c>
      <c r="N365" s="482">
        <v>1</v>
      </c>
      <c r="O365" s="482">
        <v>0</v>
      </c>
      <c r="P365" s="482">
        <v>0</v>
      </c>
      <c r="Q365" s="482">
        <v>0</v>
      </c>
      <c r="R365" s="482">
        <v>0</v>
      </c>
      <c r="S365" s="482">
        <v>0</v>
      </c>
      <c r="T365" s="482">
        <v>0</v>
      </c>
      <c r="U365" s="482">
        <v>0</v>
      </c>
      <c r="V365" s="482">
        <v>0</v>
      </c>
      <c r="W365" s="482">
        <v>0</v>
      </c>
      <c r="X365" s="482">
        <v>0</v>
      </c>
      <c r="Y365" s="490">
        <v>21</v>
      </c>
      <c r="Z365" s="490" t="s">
        <v>418</v>
      </c>
      <c r="AA365" s="482">
        <v>0</v>
      </c>
      <c r="AB365" s="490">
        <v>0</v>
      </c>
      <c r="AC365" s="482">
        <v>0</v>
      </c>
      <c r="AD365" s="490">
        <v>0</v>
      </c>
      <c r="AE365" s="482">
        <v>0</v>
      </c>
      <c r="AF365" s="491">
        <v>0</v>
      </c>
    </row>
    <row r="366" spans="1:32" ht="15" customHeight="1" x14ac:dyDescent="0.2">
      <c r="A366" s="463" t="s">
        <v>75</v>
      </c>
      <c r="B366" s="482">
        <v>1</v>
      </c>
      <c r="C366" s="482">
        <v>0</v>
      </c>
      <c r="D366" s="482">
        <v>1</v>
      </c>
      <c r="E366" s="482">
        <v>0</v>
      </c>
      <c r="F366" s="482">
        <v>0</v>
      </c>
      <c r="G366" s="482">
        <v>0</v>
      </c>
      <c r="H366" s="482">
        <v>0</v>
      </c>
      <c r="I366" s="482" t="s">
        <v>20</v>
      </c>
      <c r="J366" s="479" t="s">
        <v>75</v>
      </c>
      <c r="K366" s="489">
        <v>0</v>
      </c>
      <c r="L366" s="482">
        <v>1</v>
      </c>
      <c r="M366" s="482">
        <v>0</v>
      </c>
      <c r="N366" s="482">
        <v>0</v>
      </c>
      <c r="O366" s="482">
        <v>0</v>
      </c>
      <c r="P366" s="482">
        <v>0</v>
      </c>
      <c r="Q366" s="482">
        <v>0</v>
      </c>
      <c r="R366" s="482">
        <v>0</v>
      </c>
      <c r="S366" s="482">
        <v>0</v>
      </c>
      <c r="T366" s="482">
        <v>0</v>
      </c>
      <c r="U366" s="482">
        <v>0</v>
      </c>
      <c r="V366" s="482">
        <v>0</v>
      </c>
      <c r="W366" s="482">
        <v>0</v>
      </c>
      <c r="X366" s="482">
        <v>0</v>
      </c>
      <c r="Y366" s="490">
        <v>12</v>
      </c>
      <c r="Z366" s="490" t="s">
        <v>418</v>
      </c>
      <c r="AA366" s="482">
        <v>0</v>
      </c>
      <c r="AB366" s="490">
        <v>0</v>
      </c>
      <c r="AC366" s="482">
        <v>0</v>
      </c>
      <c r="AD366" s="490">
        <v>0</v>
      </c>
      <c r="AE366" s="482">
        <v>0</v>
      </c>
      <c r="AF366" s="491">
        <v>0</v>
      </c>
    </row>
    <row r="367" spans="1:32" ht="15" customHeight="1" x14ac:dyDescent="0.2">
      <c r="A367" s="463" t="s">
        <v>76</v>
      </c>
      <c r="B367" s="482">
        <v>0</v>
      </c>
      <c r="C367" s="482">
        <v>0</v>
      </c>
      <c r="D367" s="482">
        <v>0</v>
      </c>
      <c r="E367" s="482">
        <v>0</v>
      </c>
      <c r="F367" s="482">
        <v>0</v>
      </c>
      <c r="G367" s="482">
        <v>0</v>
      </c>
      <c r="H367" s="482">
        <v>0</v>
      </c>
      <c r="I367" s="482" t="s">
        <v>20</v>
      </c>
      <c r="J367" s="479" t="s">
        <v>76</v>
      </c>
      <c r="K367" s="489">
        <v>0</v>
      </c>
      <c r="L367" s="482">
        <v>0</v>
      </c>
      <c r="M367" s="482">
        <v>0</v>
      </c>
      <c r="N367" s="482">
        <v>0</v>
      </c>
      <c r="O367" s="482">
        <v>0</v>
      </c>
      <c r="P367" s="482">
        <v>0</v>
      </c>
      <c r="Q367" s="482">
        <v>0</v>
      </c>
      <c r="R367" s="482">
        <v>0</v>
      </c>
      <c r="S367" s="482">
        <v>0</v>
      </c>
      <c r="T367" s="482">
        <v>0</v>
      </c>
      <c r="U367" s="482">
        <v>0</v>
      </c>
      <c r="V367" s="482">
        <v>0</v>
      </c>
      <c r="W367" s="482">
        <v>0</v>
      </c>
      <c r="X367" s="482">
        <v>0</v>
      </c>
      <c r="Y367" s="490" t="s">
        <v>418</v>
      </c>
      <c r="Z367" s="490" t="s">
        <v>418</v>
      </c>
      <c r="AA367" s="482">
        <v>0</v>
      </c>
      <c r="AB367" s="490">
        <v>0</v>
      </c>
      <c r="AC367" s="482">
        <v>0</v>
      </c>
      <c r="AD367" s="490">
        <v>0</v>
      </c>
      <c r="AE367" s="482">
        <v>0</v>
      </c>
      <c r="AF367" s="491">
        <v>0</v>
      </c>
    </row>
    <row r="368" spans="1:32" ht="15" customHeight="1" x14ac:dyDescent="0.2">
      <c r="A368" s="463" t="s">
        <v>43</v>
      </c>
      <c r="B368" s="482">
        <v>4</v>
      </c>
      <c r="C368" s="482">
        <v>0</v>
      </c>
      <c r="D368" s="482">
        <v>4</v>
      </c>
      <c r="E368" s="482">
        <v>0</v>
      </c>
      <c r="F368" s="482">
        <v>0</v>
      </c>
      <c r="G368" s="482">
        <v>0</v>
      </c>
      <c r="H368" s="482">
        <v>0</v>
      </c>
      <c r="I368" s="482" t="s">
        <v>20</v>
      </c>
      <c r="J368" s="479" t="s">
        <v>43</v>
      </c>
      <c r="K368" s="489">
        <v>0</v>
      </c>
      <c r="L368" s="482">
        <v>1</v>
      </c>
      <c r="M368" s="482">
        <v>3</v>
      </c>
      <c r="N368" s="482">
        <v>0</v>
      </c>
      <c r="O368" s="482">
        <v>0</v>
      </c>
      <c r="P368" s="482">
        <v>0</v>
      </c>
      <c r="Q368" s="482">
        <v>0</v>
      </c>
      <c r="R368" s="482">
        <v>0</v>
      </c>
      <c r="S368" s="482">
        <v>0</v>
      </c>
      <c r="T368" s="482">
        <v>0</v>
      </c>
      <c r="U368" s="482">
        <v>0</v>
      </c>
      <c r="V368" s="482">
        <v>0</v>
      </c>
      <c r="W368" s="482">
        <v>0</v>
      </c>
      <c r="X368" s="482">
        <v>0</v>
      </c>
      <c r="Y368" s="490">
        <v>15.6</v>
      </c>
      <c r="Z368" s="490" t="s">
        <v>418</v>
      </c>
      <c r="AA368" s="482">
        <v>0</v>
      </c>
      <c r="AB368" s="490">
        <v>0</v>
      </c>
      <c r="AC368" s="482">
        <v>0</v>
      </c>
      <c r="AD368" s="490">
        <v>0</v>
      </c>
      <c r="AE368" s="482">
        <v>0</v>
      </c>
      <c r="AF368" s="491">
        <v>0</v>
      </c>
    </row>
    <row r="369" spans="1:32" ht="15" customHeight="1" x14ac:dyDescent="0.2">
      <c r="A369" s="463" t="s">
        <v>77</v>
      </c>
      <c r="B369" s="482">
        <v>0</v>
      </c>
      <c r="C369" s="482">
        <v>0</v>
      </c>
      <c r="D369" s="482">
        <v>0</v>
      </c>
      <c r="E369" s="482">
        <v>0</v>
      </c>
      <c r="F369" s="482">
        <v>0</v>
      </c>
      <c r="G369" s="482">
        <v>0</v>
      </c>
      <c r="H369" s="482">
        <v>0</v>
      </c>
      <c r="I369" s="482" t="s">
        <v>20</v>
      </c>
      <c r="J369" s="479" t="s">
        <v>77</v>
      </c>
      <c r="K369" s="489">
        <v>0</v>
      </c>
      <c r="L369" s="482">
        <v>0</v>
      </c>
      <c r="M369" s="482">
        <v>0</v>
      </c>
      <c r="N369" s="482">
        <v>0</v>
      </c>
      <c r="O369" s="482">
        <v>0</v>
      </c>
      <c r="P369" s="482">
        <v>0</v>
      </c>
      <c r="Q369" s="482">
        <v>0</v>
      </c>
      <c r="R369" s="482">
        <v>0</v>
      </c>
      <c r="S369" s="482">
        <v>0</v>
      </c>
      <c r="T369" s="482">
        <v>0</v>
      </c>
      <c r="U369" s="482">
        <v>0</v>
      </c>
      <c r="V369" s="482">
        <v>0</v>
      </c>
      <c r="W369" s="482">
        <v>0</v>
      </c>
      <c r="X369" s="482">
        <v>0</v>
      </c>
      <c r="Y369" s="490" t="s">
        <v>418</v>
      </c>
      <c r="Z369" s="490" t="s">
        <v>418</v>
      </c>
      <c r="AA369" s="482">
        <v>0</v>
      </c>
      <c r="AB369" s="490">
        <v>0</v>
      </c>
      <c r="AC369" s="482">
        <v>0</v>
      </c>
      <c r="AD369" s="490">
        <v>0</v>
      </c>
      <c r="AE369" s="482">
        <v>0</v>
      </c>
      <c r="AF369" s="491">
        <v>0</v>
      </c>
    </row>
    <row r="370" spans="1:32" ht="15" customHeight="1" x14ac:dyDescent="0.2">
      <c r="A370" s="463" t="s">
        <v>78</v>
      </c>
      <c r="B370" s="482">
        <v>0</v>
      </c>
      <c r="C370" s="482">
        <v>0</v>
      </c>
      <c r="D370" s="482">
        <v>0</v>
      </c>
      <c r="E370" s="482">
        <v>0</v>
      </c>
      <c r="F370" s="482">
        <v>0</v>
      </c>
      <c r="G370" s="482">
        <v>0</v>
      </c>
      <c r="H370" s="482">
        <v>0</v>
      </c>
      <c r="I370" s="482" t="s">
        <v>20</v>
      </c>
      <c r="J370" s="479" t="s">
        <v>78</v>
      </c>
      <c r="K370" s="489">
        <v>0</v>
      </c>
      <c r="L370" s="482">
        <v>0</v>
      </c>
      <c r="M370" s="482">
        <v>0</v>
      </c>
      <c r="N370" s="482">
        <v>0</v>
      </c>
      <c r="O370" s="482">
        <v>0</v>
      </c>
      <c r="P370" s="482">
        <v>0</v>
      </c>
      <c r="Q370" s="482">
        <v>0</v>
      </c>
      <c r="R370" s="482">
        <v>0</v>
      </c>
      <c r="S370" s="482">
        <v>0</v>
      </c>
      <c r="T370" s="482">
        <v>0</v>
      </c>
      <c r="U370" s="482">
        <v>0</v>
      </c>
      <c r="V370" s="482">
        <v>0</v>
      </c>
      <c r="W370" s="482">
        <v>0</v>
      </c>
      <c r="X370" s="482">
        <v>0</v>
      </c>
      <c r="Y370" s="490" t="s">
        <v>418</v>
      </c>
      <c r="Z370" s="490" t="s">
        <v>418</v>
      </c>
      <c r="AA370" s="482">
        <v>0</v>
      </c>
      <c r="AB370" s="490">
        <v>0</v>
      </c>
      <c r="AC370" s="482">
        <v>0</v>
      </c>
      <c r="AD370" s="490">
        <v>0</v>
      </c>
      <c r="AE370" s="482">
        <v>0</v>
      </c>
      <c r="AF370" s="491">
        <v>0</v>
      </c>
    </row>
    <row r="371" spans="1:32" ht="15" customHeight="1" x14ac:dyDescent="0.2">
      <c r="A371" s="463" t="s">
        <v>79</v>
      </c>
      <c r="B371" s="482">
        <v>2</v>
      </c>
      <c r="C371" s="482">
        <v>0</v>
      </c>
      <c r="D371" s="482">
        <v>2</v>
      </c>
      <c r="E371" s="482">
        <v>0</v>
      </c>
      <c r="F371" s="482">
        <v>0</v>
      </c>
      <c r="G371" s="482">
        <v>0</v>
      </c>
      <c r="H371" s="482">
        <v>0</v>
      </c>
      <c r="I371" s="482" t="s">
        <v>20</v>
      </c>
      <c r="J371" s="479" t="s">
        <v>79</v>
      </c>
      <c r="K371" s="489">
        <v>0</v>
      </c>
      <c r="L371" s="482">
        <v>2</v>
      </c>
      <c r="M371" s="482">
        <v>0</v>
      </c>
      <c r="N371" s="482">
        <v>0</v>
      </c>
      <c r="O371" s="482">
        <v>0</v>
      </c>
      <c r="P371" s="482">
        <v>0</v>
      </c>
      <c r="Q371" s="482">
        <v>0</v>
      </c>
      <c r="R371" s="482">
        <v>0</v>
      </c>
      <c r="S371" s="482">
        <v>0</v>
      </c>
      <c r="T371" s="482">
        <v>0</v>
      </c>
      <c r="U371" s="482">
        <v>0</v>
      </c>
      <c r="V371" s="482">
        <v>0</v>
      </c>
      <c r="W371" s="482">
        <v>0</v>
      </c>
      <c r="X371" s="482">
        <v>0</v>
      </c>
      <c r="Y371" s="490">
        <v>12.2</v>
      </c>
      <c r="Z371" s="490" t="s">
        <v>418</v>
      </c>
      <c r="AA371" s="482">
        <v>0</v>
      </c>
      <c r="AB371" s="490">
        <v>0</v>
      </c>
      <c r="AC371" s="482">
        <v>0</v>
      </c>
      <c r="AD371" s="490">
        <v>0</v>
      </c>
      <c r="AE371" s="482">
        <v>0</v>
      </c>
      <c r="AF371" s="491">
        <v>0</v>
      </c>
    </row>
    <row r="372" spans="1:32" ht="15" customHeight="1" x14ac:dyDescent="0.2">
      <c r="A372" s="463" t="s">
        <v>45</v>
      </c>
      <c r="B372" s="488">
        <v>3</v>
      </c>
      <c r="C372" s="488">
        <v>0</v>
      </c>
      <c r="D372" s="488">
        <v>3</v>
      </c>
      <c r="E372" s="488">
        <v>0</v>
      </c>
      <c r="F372" s="488">
        <v>0</v>
      </c>
      <c r="G372" s="488">
        <v>0</v>
      </c>
      <c r="H372" s="488">
        <v>0</v>
      </c>
      <c r="I372" s="488" t="s">
        <v>20</v>
      </c>
      <c r="J372" s="479" t="s">
        <v>45</v>
      </c>
      <c r="K372" s="498">
        <v>1</v>
      </c>
      <c r="L372" s="488">
        <v>1</v>
      </c>
      <c r="M372" s="488">
        <v>1</v>
      </c>
      <c r="N372" s="488">
        <v>0</v>
      </c>
      <c r="O372" s="488">
        <v>0</v>
      </c>
      <c r="P372" s="488">
        <v>0</v>
      </c>
      <c r="Q372" s="488">
        <v>0</v>
      </c>
      <c r="R372" s="488">
        <v>0</v>
      </c>
      <c r="S372" s="488">
        <v>0</v>
      </c>
      <c r="T372" s="488">
        <v>0</v>
      </c>
      <c r="U372" s="488">
        <v>0</v>
      </c>
      <c r="V372" s="488">
        <v>0</v>
      </c>
      <c r="W372" s="488">
        <v>0</v>
      </c>
      <c r="X372" s="488">
        <v>0</v>
      </c>
      <c r="Y372" s="499">
        <v>12.8</v>
      </c>
      <c r="Z372" s="499" t="s">
        <v>418</v>
      </c>
      <c r="AA372" s="488">
        <v>0</v>
      </c>
      <c r="AB372" s="499">
        <v>0</v>
      </c>
      <c r="AC372" s="488">
        <v>0</v>
      </c>
      <c r="AD372" s="499">
        <v>0</v>
      </c>
      <c r="AE372" s="488">
        <v>0</v>
      </c>
      <c r="AF372" s="500">
        <v>0</v>
      </c>
    </row>
    <row r="373" spans="1:32" ht="15" customHeight="1" x14ac:dyDescent="0.2">
      <c r="A373" s="463" t="s">
        <v>80</v>
      </c>
      <c r="B373" s="482">
        <v>3</v>
      </c>
      <c r="C373" s="482">
        <v>0</v>
      </c>
      <c r="D373" s="482">
        <v>3</v>
      </c>
      <c r="E373" s="482">
        <v>0</v>
      </c>
      <c r="F373" s="482">
        <v>0</v>
      </c>
      <c r="G373" s="482">
        <v>0</v>
      </c>
      <c r="H373" s="482">
        <v>0</v>
      </c>
      <c r="I373" s="482" t="s">
        <v>20</v>
      </c>
      <c r="J373" s="479" t="s">
        <v>80</v>
      </c>
      <c r="K373" s="489">
        <v>0</v>
      </c>
      <c r="L373" s="482">
        <v>2</v>
      </c>
      <c r="M373" s="482">
        <v>1</v>
      </c>
      <c r="N373" s="482">
        <v>0</v>
      </c>
      <c r="O373" s="482">
        <v>0</v>
      </c>
      <c r="P373" s="482">
        <v>0</v>
      </c>
      <c r="Q373" s="482">
        <v>0</v>
      </c>
      <c r="R373" s="482">
        <v>0</v>
      </c>
      <c r="S373" s="482">
        <v>0</v>
      </c>
      <c r="T373" s="482">
        <v>0</v>
      </c>
      <c r="U373" s="482">
        <v>0</v>
      </c>
      <c r="V373" s="482">
        <v>0</v>
      </c>
      <c r="W373" s="482">
        <v>0</v>
      </c>
      <c r="X373" s="482">
        <v>0</v>
      </c>
      <c r="Y373" s="490">
        <v>14.4</v>
      </c>
      <c r="Z373" s="490" t="s">
        <v>418</v>
      </c>
      <c r="AA373" s="482">
        <v>0</v>
      </c>
      <c r="AB373" s="490">
        <v>0</v>
      </c>
      <c r="AC373" s="482">
        <v>0</v>
      </c>
      <c r="AD373" s="490">
        <v>0</v>
      </c>
      <c r="AE373" s="482">
        <v>0</v>
      </c>
      <c r="AF373" s="491">
        <v>0</v>
      </c>
    </row>
    <row r="374" spans="1:32" ht="15" customHeight="1" x14ac:dyDescent="0.2">
      <c r="A374" s="463" t="s">
        <v>81</v>
      </c>
      <c r="B374" s="482">
        <v>3</v>
      </c>
      <c r="C374" s="482">
        <v>0</v>
      </c>
      <c r="D374" s="482">
        <v>3</v>
      </c>
      <c r="E374" s="482">
        <v>0</v>
      </c>
      <c r="F374" s="482">
        <v>0</v>
      </c>
      <c r="G374" s="482">
        <v>0</v>
      </c>
      <c r="H374" s="482">
        <v>0</v>
      </c>
      <c r="I374" s="482" t="s">
        <v>20</v>
      </c>
      <c r="J374" s="479" t="s">
        <v>81</v>
      </c>
      <c r="K374" s="489">
        <v>0</v>
      </c>
      <c r="L374" s="482">
        <v>1</v>
      </c>
      <c r="M374" s="482">
        <v>1</v>
      </c>
      <c r="N374" s="482">
        <v>1</v>
      </c>
      <c r="O374" s="482">
        <v>0</v>
      </c>
      <c r="P374" s="482">
        <v>0</v>
      </c>
      <c r="Q374" s="482">
        <v>0</v>
      </c>
      <c r="R374" s="482">
        <v>0</v>
      </c>
      <c r="S374" s="482">
        <v>0</v>
      </c>
      <c r="T374" s="482">
        <v>0</v>
      </c>
      <c r="U374" s="482">
        <v>0</v>
      </c>
      <c r="V374" s="482">
        <v>0</v>
      </c>
      <c r="W374" s="482">
        <v>0</v>
      </c>
      <c r="X374" s="482">
        <v>0</v>
      </c>
      <c r="Y374" s="490">
        <v>17.399999999999999</v>
      </c>
      <c r="Z374" s="490" t="s">
        <v>418</v>
      </c>
      <c r="AA374" s="482">
        <v>0</v>
      </c>
      <c r="AB374" s="490">
        <v>0</v>
      </c>
      <c r="AC374" s="482">
        <v>0</v>
      </c>
      <c r="AD374" s="490">
        <v>0</v>
      </c>
      <c r="AE374" s="482">
        <v>0</v>
      </c>
      <c r="AF374" s="491">
        <v>0</v>
      </c>
    </row>
    <row r="375" spans="1:32" ht="15" customHeight="1" x14ac:dyDescent="0.2">
      <c r="A375" s="463" t="s">
        <v>82</v>
      </c>
      <c r="B375" s="482">
        <v>2</v>
      </c>
      <c r="C375" s="482">
        <v>0</v>
      </c>
      <c r="D375" s="482">
        <v>0</v>
      </c>
      <c r="E375" s="482">
        <v>1</v>
      </c>
      <c r="F375" s="482">
        <v>1</v>
      </c>
      <c r="G375" s="482">
        <v>0</v>
      </c>
      <c r="H375" s="482">
        <v>0</v>
      </c>
      <c r="I375" s="482" t="s">
        <v>20</v>
      </c>
      <c r="J375" s="479" t="s">
        <v>82</v>
      </c>
      <c r="K375" s="489">
        <v>0</v>
      </c>
      <c r="L375" s="482">
        <v>0</v>
      </c>
      <c r="M375" s="482">
        <v>2</v>
      </c>
      <c r="N375" s="482">
        <v>0</v>
      </c>
      <c r="O375" s="482">
        <v>0</v>
      </c>
      <c r="P375" s="482">
        <v>0</v>
      </c>
      <c r="Q375" s="482">
        <v>0</v>
      </c>
      <c r="R375" s="482">
        <v>0</v>
      </c>
      <c r="S375" s="482">
        <v>0</v>
      </c>
      <c r="T375" s="482">
        <v>0</v>
      </c>
      <c r="U375" s="482">
        <v>0</v>
      </c>
      <c r="V375" s="482">
        <v>0</v>
      </c>
      <c r="W375" s="482">
        <v>0</v>
      </c>
      <c r="X375" s="482">
        <v>0</v>
      </c>
      <c r="Y375" s="490">
        <v>17.3</v>
      </c>
      <c r="Z375" s="490" t="s">
        <v>418</v>
      </c>
      <c r="AA375" s="482">
        <v>0</v>
      </c>
      <c r="AB375" s="490">
        <v>0</v>
      </c>
      <c r="AC375" s="482">
        <v>0</v>
      </c>
      <c r="AD375" s="490">
        <v>0</v>
      </c>
      <c r="AE375" s="482">
        <v>0</v>
      </c>
      <c r="AF375" s="491">
        <v>0</v>
      </c>
    </row>
    <row r="376" spans="1:32" ht="15" customHeight="1" x14ac:dyDescent="0.2">
      <c r="A376" s="463" t="s">
        <v>47</v>
      </c>
      <c r="B376" s="482">
        <v>5</v>
      </c>
      <c r="C376" s="482">
        <v>0</v>
      </c>
      <c r="D376" s="482">
        <v>5</v>
      </c>
      <c r="E376" s="482">
        <v>0</v>
      </c>
      <c r="F376" s="482">
        <v>0</v>
      </c>
      <c r="G376" s="482">
        <v>0</v>
      </c>
      <c r="H376" s="482">
        <v>0</v>
      </c>
      <c r="I376" s="482" t="s">
        <v>20</v>
      </c>
      <c r="J376" s="479" t="s">
        <v>47</v>
      </c>
      <c r="K376" s="489">
        <v>1</v>
      </c>
      <c r="L376" s="482">
        <v>3</v>
      </c>
      <c r="M376" s="482">
        <v>1</v>
      </c>
      <c r="N376" s="482">
        <v>0</v>
      </c>
      <c r="O376" s="482">
        <v>0</v>
      </c>
      <c r="P376" s="482">
        <v>0</v>
      </c>
      <c r="Q376" s="482">
        <v>0</v>
      </c>
      <c r="R376" s="482">
        <v>0</v>
      </c>
      <c r="S376" s="482">
        <v>0</v>
      </c>
      <c r="T376" s="482">
        <v>0</v>
      </c>
      <c r="U376" s="482">
        <v>0</v>
      </c>
      <c r="V376" s="482">
        <v>0</v>
      </c>
      <c r="W376" s="482">
        <v>0</v>
      </c>
      <c r="X376" s="482">
        <v>0</v>
      </c>
      <c r="Y376" s="490">
        <v>13</v>
      </c>
      <c r="Z376" s="490" t="s">
        <v>418</v>
      </c>
      <c r="AA376" s="482">
        <v>0</v>
      </c>
      <c r="AB376" s="490">
        <v>0</v>
      </c>
      <c r="AC376" s="482">
        <v>0</v>
      </c>
      <c r="AD376" s="490">
        <v>0</v>
      </c>
      <c r="AE376" s="482">
        <v>0</v>
      </c>
      <c r="AF376" s="491">
        <v>0</v>
      </c>
    </row>
    <row r="377" spans="1:32" ht="15" customHeight="1" x14ac:dyDescent="0.2">
      <c r="A377" s="463" t="s">
        <v>83</v>
      </c>
      <c r="B377" s="482">
        <v>2</v>
      </c>
      <c r="C377" s="482">
        <v>0</v>
      </c>
      <c r="D377" s="482">
        <v>2</v>
      </c>
      <c r="E377" s="482">
        <v>0</v>
      </c>
      <c r="F377" s="482">
        <v>0</v>
      </c>
      <c r="G377" s="482">
        <v>0</v>
      </c>
      <c r="H377" s="482">
        <v>0</v>
      </c>
      <c r="I377" s="482" t="s">
        <v>20</v>
      </c>
      <c r="J377" s="479" t="s">
        <v>83</v>
      </c>
      <c r="K377" s="489">
        <v>1</v>
      </c>
      <c r="L377" s="482">
        <v>1</v>
      </c>
      <c r="M377" s="482">
        <v>0</v>
      </c>
      <c r="N377" s="482">
        <v>0</v>
      </c>
      <c r="O377" s="482">
        <v>0</v>
      </c>
      <c r="P377" s="482">
        <v>0</v>
      </c>
      <c r="Q377" s="482">
        <v>0</v>
      </c>
      <c r="R377" s="482">
        <v>0</v>
      </c>
      <c r="S377" s="482">
        <v>0</v>
      </c>
      <c r="T377" s="482">
        <v>0</v>
      </c>
      <c r="U377" s="482">
        <v>0</v>
      </c>
      <c r="V377" s="482">
        <v>0</v>
      </c>
      <c r="W377" s="482">
        <v>0</v>
      </c>
      <c r="X377" s="482">
        <v>0</v>
      </c>
      <c r="Y377" s="490">
        <v>10.3</v>
      </c>
      <c r="Z377" s="490" t="s">
        <v>418</v>
      </c>
      <c r="AA377" s="482">
        <v>0</v>
      </c>
      <c r="AB377" s="490">
        <v>0</v>
      </c>
      <c r="AC377" s="482">
        <v>0</v>
      </c>
      <c r="AD377" s="490">
        <v>0</v>
      </c>
      <c r="AE377" s="482">
        <v>0</v>
      </c>
      <c r="AF377" s="491">
        <v>0</v>
      </c>
    </row>
    <row r="378" spans="1:32" ht="15" customHeight="1" x14ac:dyDescent="0.2">
      <c r="A378" s="463" t="s">
        <v>84</v>
      </c>
      <c r="B378" s="482">
        <v>1</v>
      </c>
      <c r="C378" s="482">
        <v>0</v>
      </c>
      <c r="D378" s="482">
        <v>1</v>
      </c>
      <c r="E378" s="482">
        <v>0</v>
      </c>
      <c r="F378" s="482">
        <v>0</v>
      </c>
      <c r="G378" s="482">
        <v>0</v>
      </c>
      <c r="H378" s="482">
        <v>0</v>
      </c>
      <c r="I378" s="482" t="s">
        <v>20</v>
      </c>
      <c r="J378" s="479" t="s">
        <v>84</v>
      </c>
      <c r="K378" s="489">
        <v>0</v>
      </c>
      <c r="L378" s="482">
        <v>0</v>
      </c>
      <c r="M378" s="482">
        <v>1</v>
      </c>
      <c r="N378" s="482">
        <v>0</v>
      </c>
      <c r="O378" s="482">
        <v>0</v>
      </c>
      <c r="P378" s="482">
        <v>0</v>
      </c>
      <c r="Q378" s="482">
        <v>0</v>
      </c>
      <c r="R378" s="482">
        <v>0</v>
      </c>
      <c r="S378" s="482">
        <v>0</v>
      </c>
      <c r="T378" s="482">
        <v>0</v>
      </c>
      <c r="U378" s="482">
        <v>0</v>
      </c>
      <c r="V378" s="482">
        <v>0</v>
      </c>
      <c r="W378" s="482">
        <v>0</v>
      </c>
      <c r="X378" s="482">
        <v>0</v>
      </c>
      <c r="Y378" s="490">
        <v>18</v>
      </c>
      <c r="Z378" s="490" t="s">
        <v>418</v>
      </c>
      <c r="AA378" s="482">
        <v>0</v>
      </c>
      <c r="AB378" s="490">
        <v>0</v>
      </c>
      <c r="AC378" s="482">
        <v>0</v>
      </c>
      <c r="AD378" s="490">
        <v>0</v>
      </c>
      <c r="AE378" s="482">
        <v>0</v>
      </c>
      <c r="AF378" s="491">
        <v>0</v>
      </c>
    </row>
    <row r="379" spans="1:32" ht="15" customHeight="1" x14ac:dyDescent="0.2">
      <c r="A379" s="463" t="s">
        <v>85</v>
      </c>
      <c r="B379" s="482">
        <v>1</v>
      </c>
      <c r="C379" s="482">
        <v>0</v>
      </c>
      <c r="D379" s="482">
        <v>1</v>
      </c>
      <c r="E379" s="482">
        <v>0</v>
      </c>
      <c r="F379" s="482">
        <v>0</v>
      </c>
      <c r="G379" s="482">
        <v>0</v>
      </c>
      <c r="H379" s="482">
        <v>0</v>
      </c>
      <c r="I379" s="482" t="s">
        <v>20</v>
      </c>
      <c r="J379" s="479" t="s">
        <v>85</v>
      </c>
      <c r="K379" s="489">
        <v>1</v>
      </c>
      <c r="L379" s="482">
        <v>0</v>
      </c>
      <c r="M379" s="482">
        <v>0</v>
      </c>
      <c r="N379" s="482">
        <v>0</v>
      </c>
      <c r="O379" s="482">
        <v>0</v>
      </c>
      <c r="P379" s="482">
        <v>0</v>
      </c>
      <c r="Q379" s="482">
        <v>0</v>
      </c>
      <c r="R379" s="482">
        <v>0</v>
      </c>
      <c r="S379" s="482">
        <v>0</v>
      </c>
      <c r="T379" s="482">
        <v>0</v>
      </c>
      <c r="U379" s="482">
        <v>0</v>
      </c>
      <c r="V379" s="482">
        <v>0</v>
      </c>
      <c r="W379" s="482">
        <v>0</v>
      </c>
      <c r="X379" s="482">
        <v>0</v>
      </c>
      <c r="Y379" s="490">
        <v>9.4</v>
      </c>
      <c r="Z379" s="490" t="s">
        <v>418</v>
      </c>
      <c r="AA379" s="482">
        <v>0</v>
      </c>
      <c r="AB379" s="490">
        <v>0</v>
      </c>
      <c r="AC379" s="482">
        <v>0</v>
      </c>
      <c r="AD379" s="490">
        <v>0</v>
      </c>
      <c r="AE379" s="482">
        <v>0</v>
      </c>
      <c r="AF379" s="491">
        <v>0</v>
      </c>
    </row>
    <row r="380" spans="1:32" ht="15" customHeight="1" x14ac:dyDescent="0.2">
      <c r="A380" s="463" t="s">
        <v>49</v>
      </c>
      <c r="B380" s="482">
        <v>1</v>
      </c>
      <c r="C380" s="482">
        <v>0</v>
      </c>
      <c r="D380" s="482">
        <v>1</v>
      </c>
      <c r="E380" s="482">
        <v>0</v>
      </c>
      <c r="F380" s="482">
        <v>0</v>
      </c>
      <c r="G380" s="482">
        <v>0</v>
      </c>
      <c r="H380" s="482">
        <v>0</v>
      </c>
      <c r="I380" s="482" t="s">
        <v>20</v>
      </c>
      <c r="J380" s="479" t="s">
        <v>49</v>
      </c>
      <c r="K380" s="489">
        <v>0</v>
      </c>
      <c r="L380" s="482">
        <v>1</v>
      </c>
      <c r="M380" s="482">
        <v>0</v>
      </c>
      <c r="N380" s="482">
        <v>0</v>
      </c>
      <c r="O380" s="482">
        <v>0</v>
      </c>
      <c r="P380" s="482">
        <v>0</v>
      </c>
      <c r="Q380" s="482">
        <v>0</v>
      </c>
      <c r="R380" s="482">
        <v>0</v>
      </c>
      <c r="S380" s="482">
        <v>0</v>
      </c>
      <c r="T380" s="482">
        <v>0</v>
      </c>
      <c r="U380" s="482">
        <v>0</v>
      </c>
      <c r="V380" s="482">
        <v>0</v>
      </c>
      <c r="W380" s="482">
        <v>0</v>
      </c>
      <c r="X380" s="482">
        <v>0</v>
      </c>
      <c r="Y380" s="490">
        <v>10.1</v>
      </c>
      <c r="Z380" s="490" t="s">
        <v>418</v>
      </c>
      <c r="AA380" s="482">
        <v>0</v>
      </c>
      <c r="AB380" s="490">
        <v>0</v>
      </c>
      <c r="AC380" s="482">
        <v>0</v>
      </c>
      <c r="AD380" s="490">
        <v>0</v>
      </c>
      <c r="AE380" s="482">
        <v>0</v>
      </c>
      <c r="AF380" s="491">
        <v>0</v>
      </c>
    </row>
    <row r="381" spans="1:32" ht="15" customHeight="1" x14ac:dyDescent="0.2">
      <c r="A381" s="463" t="s">
        <v>86</v>
      </c>
      <c r="B381" s="482">
        <v>0</v>
      </c>
      <c r="C381" s="482">
        <v>0</v>
      </c>
      <c r="D381" s="482">
        <v>0</v>
      </c>
      <c r="E381" s="482">
        <v>0</v>
      </c>
      <c r="F381" s="482">
        <v>0</v>
      </c>
      <c r="G381" s="482">
        <v>0</v>
      </c>
      <c r="H381" s="482">
        <v>0</v>
      </c>
      <c r="I381" s="482" t="s">
        <v>20</v>
      </c>
      <c r="J381" s="479" t="s">
        <v>86</v>
      </c>
      <c r="K381" s="489">
        <v>0</v>
      </c>
      <c r="L381" s="482">
        <v>0</v>
      </c>
      <c r="M381" s="482">
        <v>0</v>
      </c>
      <c r="N381" s="482">
        <v>0</v>
      </c>
      <c r="O381" s="482">
        <v>0</v>
      </c>
      <c r="P381" s="482">
        <v>0</v>
      </c>
      <c r="Q381" s="482">
        <v>0</v>
      </c>
      <c r="R381" s="482">
        <v>0</v>
      </c>
      <c r="S381" s="482">
        <v>0</v>
      </c>
      <c r="T381" s="482">
        <v>0</v>
      </c>
      <c r="U381" s="482">
        <v>0</v>
      </c>
      <c r="V381" s="482">
        <v>0</v>
      </c>
      <c r="W381" s="482">
        <v>0</v>
      </c>
      <c r="X381" s="482">
        <v>0</v>
      </c>
      <c r="Y381" s="490" t="s">
        <v>418</v>
      </c>
      <c r="Z381" s="490" t="s">
        <v>418</v>
      </c>
      <c r="AA381" s="482">
        <v>0</v>
      </c>
      <c r="AB381" s="490">
        <v>0</v>
      </c>
      <c r="AC381" s="482">
        <v>0</v>
      </c>
      <c r="AD381" s="490">
        <v>0</v>
      </c>
      <c r="AE381" s="482">
        <v>0</v>
      </c>
      <c r="AF381" s="491">
        <v>0</v>
      </c>
    </row>
    <row r="382" spans="1:32" ht="15" customHeight="1" x14ac:dyDescent="0.2">
      <c r="A382" s="463" t="s">
        <v>87</v>
      </c>
      <c r="B382" s="482">
        <v>2</v>
      </c>
      <c r="C382" s="482">
        <v>0</v>
      </c>
      <c r="D382" s="482">
        <v>1</v>
      </c>
      <c r="E382" s="482">
        <v>0</v>
      </c>
      <c r="F382" s="482">
        <v>1</v>
      </c>
      <c r="G382" s="482">
        <v>0</v>
      </c>
      <c r="H382" s="482">
        <v>0</v>
      </c>
      <c r="I382" s="482" t="s">
        <v>20</v>
      </c>
      <c r="J382" s="479" t="s">
        <v>87</v>
      </c>
      <c r="K382" s="489">
        <v>0</v>
      </c>
      <c r="L382" s="482">
        <v>1</v>
      </c>
      <c r="M382" s="482">
        <v>0</v>
      </c>
      <c r="N382" s="482">
        <v>1</v>
      </c>
      <c r="O382" s="482">
        <v>0</v>
      </c>
      <c r="P382" s="482">
        <v>0</v>
      </c>
      <c r="Q382" s="482">
        <v>0</v>
      </c>
      <c r="R382" s="482">
        <v>0</v>
      </c>
      <c r="S382" s="482">
        <v>0</v>
      </c>
      <c r="T382" s="482">
        <v>0</v>
      </c>
      <c r="U382" s="482">
        <v>0</v>
      </c>
      <c r="V382" s="482">
        <v>0</v>
      </c>
      <c r="W382" s="482">
        <v>0</v>
      </c>
      <c r="X382" s="482">
        <v>0</v>
      </c>
      <c r="Y382" s="490">
        <v>17.5</v>
      </c>
      <c r="Z382" s="490" t="s">
        <v>418</v>
      </c>
      <c r="AA382" s="482">
        <v>0</v>
      </c>
      <c r="AB382" s="490">
        <v>0</v>
      </c>
      <c r="AC382" s="482">
        <v>0</v>
      </c>
      <c r="AD382" s="490">
        <v>0</v>
      </c>
      <c r="AE382" s="482">
        <v>0</v>
      </c>
      <c r="AF382" s="491">
        <v>0</v>
      </c>
    </row>
    <row r="383" spans="1:32" ht="15" customHeight="1" x14ac:dyDescent="0.2">
      <c r="A383" s="463" t="s">
        <v>88</v>
      </c>
      <c r="B383" s="482">
        <v>2</v>
      </c>
      <c r="C383" s="482">
        <v>0</v>
      </c>
      <c r="D383" s="482">
        <v>2</v>
      </c>
      <c r="E383" s="482">
        <v>0</v>
      </c>
      <c r="F383" s="482">
        <v>0</v>
      </c>
      <c r="G383" s="482">
        <v>0</v>
      </c>
      <c r="H383" s="482">
        <v>0</v>
      </c>
      <c r="I383" s="482" t="s">
        <v>20</v>
      </c>
      <c r="J383" s="479" t="s">
        <v>88</v>
      </c>
      <c r="K383" s="489">
        <v>0</v>
      </c>
      <c r="L383" s="482">
        <v>1</v>
      </c>
      <c r="M383" s="482">
        <v>1</v>
      </c>
      <c r="N383" s="482">
        <v>0</v>
      </c>
      <c r="O383" s="482">
        <v>0</v>
      </c>
      <c r="P383" s="482">
        <v>0</v>
      </c>
      <c r="Q383" s="482">
        <v>0</v>
      </c>
      <c r="R383" s="482">
        <v>0</v>
      </c>
      <c r="S383" s="482">
        <v>0</v>
      </c>
      <c r="T383" s="482">
        <v>0</v>
      </c>
      <c r="U383" s="482">
        <v>0</v>
      </c>
      <c r="V383" s="482">
        <v>0</v>
      </c>
      <c r="W383" s="482">
        <v>0</v>
      </c>
      <c r="X383" s="482">
        <v>0</v>
      </c>
      <c r="Y383" s="490">
        <v>14.8</v>
      </c>
      <c r="Z383" s="490" t="s">
        <v>418</v>
      </c>
      <c r="AA383" s="482">
        <v>0</v>
      </c>
      <c r="AB383" s="490">
        <v>0</v>
      </c>
      <c r="AC383" s="482">
        <v>0</v>
      </c>
      <c r="AD383" s="490">
        <v>0</v>
      </c>
      <c r="AE383" s="482">
        <v>0</v>
      </c>
      <c r="AF383" s="491">
        <v>0</v>
      </c>
    </row>
    <row r="384" spans="1:32" ht="15" customHeight="1" x14ac:dyDescent="0.2">
      <c r="A384" s="463" t="s">
        <v>50</v>
      </c>
      <c r="B384" s="482">
        <v>1</v>
      </c>
      <c r="C384" s="482">
        <v>0</v>
      </c>
      <c r="D384" s="482">
        <v>1</v>
      </c>
      <c r="E384" s="482">
        <v>0</v>
      </c>
      <c r="F384" s="482">
        <v>0</v>
      </c>
      <c r="G384" s="482">
        <v>0</v>
      </c>
      <c r="H384" s="482">
        <v>0</v>
      </c>
      <c r="I384" s="482" t="s">
        <v>20</v>
      </c>
      <c r="J384" s="479" t="s">
        <v>50</v>
      </c>
      <c r="K384" s="489">
        <v>0</v>
      </c>
      <c r="L384" s="482">
        <v>1</v>
      </c>
      <c r="M384" s="482">
        <v>0</v>
      </c>
      <c r="N384" s="482">
        <v>0</v>
      </c>
      <c r="O384" s="482">
        <v>0</v>
      </c>
      <c r="P384" s="482">
        <v>0</v>
      </c>
      <c r="Q384" s="482">
        <v>0</v>
      </c>
      <c r="R384" s="482">
        <v>0</v>
      </c>
      <c r="S384" s="482">
        <v>0</v>
      </c>
      <c r="T384" s="482">
        <v>0</v>
      </c>
      <c r="U384" s="482">
        <v>0</v>
      </c>
      <c r="V384" s="482">
        <v>0</v>
      </c>
      <c r="W384" s="482">
        <v>0</v>
      </c>
      <c r="X384" s="482">
        <v>0</v>
      </c>
      <c r="Y384" s="490">
        <v>10.1</v>
      </c>
      <c r="Z384" s="490" t="s">
        <v>418</v>
      </c>
      <c r="AA384" s="482">
        <v>0</v>
      </c>
      <c r="AB384" s="490">
        <v>0</v>
      </c>
      <c r="AC384" s="482">
        <v>0</v>
      </c>
      <c r="AD384" s="490">
        <v>0</v>
      </c>
      <c r="AE384" s="482">
        <v>0</v>
      </c>
      <c r="AF384" s="491">
        <v>0</v>
      </c>
    </row>
    <row r="385" spans="1:32" ht="15" customHeight="1" x14ac:dyDescent="0.2">
      <c r="A385" s="463" t="s">
        <v>89</v>
      </c>
      <c r="B385" s="482">
        <v>2</v>
      </c>
      <c r="C385" s="482">
        <v>0</v>
      </c>
      <c r="D385" s="482">
        <v>2</v>
      </c>
      <c r="E385" s="482">
        <v>0</v>
      </c>
      <c r="F385" s="482">
        <v>0</v>
      </c>
      <c r="G385" s="482">
        <v>0</v>
      </c>
      <c r="H385" s="482">
        <v>0</v>
      </c>
      <c r="I385" s="482" t="s">
        <v>20</v>
      </c>
      <c r="J385" s="479" t="s">
        <v>89</v>
      </c>
      <c r="K385" s="489">
        <v>0</v>
      </c>
      <c r="L385" s="482">
        <v>2</v>
      </c>
      <c r="M385" s="482">
        <v>0</v>
      </c>
      <c r="N385" s="482">
        <v>0</v>
      </c>
      <c r="O385" s="482">
        <v>0</v>
      </c>
      <c r="P385" s="482">
        <v>0</v>
      </c>
      <c r="Q385" s="482">
        <v>0</v>
      </c>
      <c r="R385" s="482">
        <v>0</v>
      </c>
      <c r="S385" s="482">
        <v>0</v>
      </c>
      <c r="T385" s="482">
        <v>0</v>
      </c>
      <c r="U385" s="482">
        <v>0</v>
      </c>
      <c r="V385" s="482">
        <v>0</v>
      </c>
      <c r="W385" s="482">
        <v>0</v>
      </c>
      <c r="X385" s="482">
        <v>0</v>
      </c>
      <c r="Y385" s="490">
        <v>10.3</v>
      </c>
      <c r="Z385" s="490" t="s">
        <v>418</v>
      </c>
      <c r="AA385" s="482">
        <v>0</v>
      </c>
      <c r="AB385" s="490">
        <v>0</v>
      </c>
      <c r="AC385" s="482">
        <v>0</v>
      </c>
      <c r="AD385" s="490">
        <v>0</v>
      </c>
      <c r="AE385" s="482">
        <v>0</v>
      </c>
      <c r="AF385" s="491">
        <v>0</v>
      </c>
    </row>
    <row r="386" spans="1:32" ht="15" customHeight="1" x14ac:dyDescent="0.2">
      <c r="A386" s="463" t="s">
        <v>90</v>
      </c>
      <c r="B386" s="482">
        <v>0</v>
      </c>
      <c r="C386" s="482">
        <v>0</v>
      </c>
      <c r="D386" s="482">
        <v>0</v>
      </c>
      <c r="E386" s="482">
        <v>0</v>
      </c>
      <c r="F386" s="482">
        <v>0</v>
      </c>
      <c r="G386" s="482">
        <v>0</v>
      </c>
      <c r="H386" s="482">
        <v>0</v>
      </c>
      <c r="I386" s="482" t="s">
        <v>20</v>
      </c>
      <c r="J386" s="479" t="s">
        <v>90</v>
      </c>
      <c r="K386" s="489">
        <v>0</v>
      </c>
      <c r="L386" s="482">
        <v>0</v>
      </c>
      <c r="M386" s="482">
        <v>0</v>
      </c>
      <c r="N386" s="482">
        <v>0</v>
      </c>
      <c r="O386" s="482">
        <v>0</v>
      </c>
      <c r="P386" s="482">
        <v>0</v>
      </c>
      <c r="Q386" s="482">
        <v>0</v>
      </c>
      <c r="R386" s="482">
        <v>0</v>
      </c>
      <c r="S386" s="482">
        <v>0</v>
      </c>
      <c r="T386" s="482">
        <v>0</v>
      </c>
      <c r="U386" s="482">
        <v>0</v>
      </c>
      <c r="V386" s="482">
        <v>0</v>
      </c>
      <c r="W386" s="482">
        <v>0</v>
      </c>
      <c r="X386" s="482">
        <v>0</v>
      </c>
      <c r="Y386" s="490" t="s">
        <v>418</v>
      </c>
      <c r="Z386" s="490" t="s">
        <v>418</v>
      </c>
      <c r="AA386" s="482">
        <v>0</v>
      </c>
      <c r="AB386" s="490">
        <v>0</v>
      </c>
      <c r="AC386" s="482">
        <v>0</v>
      </c>
      <c r="AD386" s="490">
        <v>0</v>
      </c>
      <c r="AE386" s="482">
        <v>0</v>
      </c>
      <c r="AF386" s="491">
        <v>0</v>
      </c>
    </row>
    <row r="387" spans="1:32" ht="15" customHeight="1" x14ac:dyDescent="0.2">
      <c r="A387" s="463" t="s">
        <v>91</v>
      </c>
      <c r="B387" s="482">
        <v>0</v>
      </c>
      <c r="C387" s="482">
        <v>0</v>
      </c>
      <c r="D387" s="482">
        <v>0</v>
      </c>
      <c r="E387" s="482">
        <v>0</v>
      </c>
      <c r="F387" s="482">
        <v>0</v>
      </c>
      <c r="G387" s="482">
        <v>0</v>
      </c>
      <c r="H387" s="482">
        <v>0</v>
      </c>
      <c r="I387" s="482" t="s">
        <v>20</v>
      </c>
      <c r="J387" s="479" t="s">
        <v>91</v>
      </c>
      <c r="K387" s="489">
        <v>0</v>
      </c>
      <c r="L387" s="482">
        <v>0</v>
      </c>
      <c r="M387" s="482">
        <v>0</v>
      </c>
      <c r="N387" s="482">
        <v>0</v>
      </c>
      <c r="O387" s="482">
        <v>0</v>
      </c>
      <c r="P387" s="482">
        <v>0</v>
      </c>
      <c r="Q387" s="482">
        <v>0</v>
      </c>
      <c r="R387" s="482">
        <v>0</v>
      </c>
      <c r="S387" s="482">
        <v>0</v>
      </c>
      <c r="T387" s="482">
        <v>0</v>
      </c>
      <c r="U387" s="482">
        <v>0</v>
      </c>
      <c r="V387" s="482">
        <v>0</v>
      </c>
      <c r="W387" s="482">
        <v>0</v>
      </c>
      <c r="X387" s="482">
        <v>0</v>
      </c>
      <c r="Y387" s="490" t="s">
        <v>418</v>
      </c>
      <c r="Z387" s="490" t="s">
        <v>418</v>
      </c>
      <c r="AA387" s="482">
        <v>0</v>
      </c>
      <c r="AB387" s="490">
        <v>0</v>
      </c>
      <c r="AC387" s="482">
        <v>0</v>
      </c>
      <c r="AD387" s="490">
        <v>0</v>
      </c>
      <c r="AE387" s="482">
        <v>0</v>
      </c>
      <c r="AF387" s="491">
        <v>0</v>
      </c>
    </row>
    <row r="388" spans="1:32" ht="15" customHeight="1" x14ac:dyDescent="0.2">
      <c r="A388" s="463" t="s">
        <v>52</v>
      </c>
      <c r="B388" s="482">
        <v>0</v>
      </c>
      <c r="C388" s="482">
        <v>0</v>
      </c>
      <c r="D388" s="482">
        <v>0</v>
      </c>
      <c r="E388" s="482">
        <v>0</v>
      </c>
      <c r="F388" s="482">
        <v>0</v>
      </c>
      <c r="G388" s="482">
        <v>0</v>
      </c>
      <c r="H388" s="482">
        <v>0</v>
      </c>
      <c r="I388" s="482" t="s">
        <v>20</v>
      </c>
      <c r="J388" s="479" t="s">
        <v>52</v>
      </c>
      <c r="K388" s="489">
        <v>0</v>
      </c>
      <c r="L388" s="482">
        <v>0</v>
      </c>
      <c r="M388" s="482">
        <v>0</v>
      </c>
      <c r="N388" s="482">
        <v>0</v>
      </c>
      <c r="O388" s="482">
        <v>0</v>
      </c>
      <c r="P388" s="482">
        <v>0</v>
      </c>
      <c r="Q388" s="482">
        <v>0</v>
      </c>
      <c r="R388" s="482">
        <v>0</v>
      </c>
      <c r="S388" s="482">
        <v>0</v>
      </c>
      <c r="T388" s="482">
        <v>0</v>
      </c>
      <c r="U388" s="482">
        <v>0</v>
      </c>
      <c r="V388" s="482">
        <v>0</v>
      </c>
      <c r="W388" s="482">
        <v>0</v>
      </c>
      <c r="X388" s="482">
        <v>0</v>
      </c>
      <c r="Y388" s="490" t="s">
        <v>418</v>
      </c>
      <c r="Z388" s="490" t="s">
        <v>418</v>
      </c>
      <c r="AA388" s="482">
        <v>0</v>
      </c>
      <c r="AB388" s="490">
        <v>0</v>
      </c>
      <c r="AC388" s="482">
        <v>0</v>
      </c>
      <c r="AD388" s="490">
        <v>0</v>
      </c>
      <c r="AE388" s="482">
        <v>0</v>
      </c>
      <c r="AF388" s="491">
        <v>0</v>
      </c>
    </row>
    <row r="389" spans="1:32" ht="15" customHeight="1" x14ac:dyDescent="0.2">
      <c r="A389" s="463" t="s">
        <v>92</v>
      </c>
      <c r="B389" s="482">
        <v>2</v>
      </c>
      <c r="C389" s="482">
        <v>0</v>
      </c>
      <c r="D389" s="482">
        <v>1</v>
      </c>
      <c r="E389" s="482">
        <v>0</v>
      </c>
      <c r="F389" s="482">
        <v>1</v>
      </c>
      <c r="G389" s="482">
        <v>0</v>
      </c>
      <c r="H389" s="482">
        <v>0</v>
      </c>
      <c r="I389" s="482" t="s">
        <v>20</v>
      </c>
      <c r="J389" s="479" t="s">
        <v>92</v>
      </c>
      <c r="K389" s="489">
        <v>0</v>
      </c>
      <c r="L389" s="482">
        <v>0</v>
      </c>
      <c r="M389" s="482">
        <v>2</v>
      </c>
      <c r="N389" s="482">
        <v>0</v>
      </c>
      <c r="O389" s="482">
        <v>0</v>
      </c>
      <c r="P389" s="482">
        <v>0</v>
      </c>
      <c r="Q389" s="482">
        <v>0</v>
      </c>
      <c r="R389" s="482">
        <v>0</v>
      </c>
      <c r="S389" s="482">
        <v>0</v>
      </c>
      <c r="T389" s="482">
        <v>0</v>
      </c>
      <c r="U389" s="482">
        <v>0</v>
      </c>
      <c r="V389" s="482">
        <v>0</v>
      </c>
      <c r="W389" s="482">
        <v>0</v>
      </c>
      <c r="X389" s="482">
        <v>0</v>
      </c>
      <c r="Y389" s="490">
        <v>16.5</v>
      </c>
      <c r="Z389" s="490" t="s">
        <v>418</v>
      </c>
      <c r="AA389" s="482">
        <v>0</v>
      </c>
      <c r="AB389" s="490">
        <v>0</v>
      </c>
      <c r="AC389" s="482">
        <v>0</v>
      </c>
      <c r="AD389" s="490">
        <v>0</v>
      </c>
      <c r="AE389" s="482">
        <v>0</v>
      </c>
      <c r="AF389" s="491">
        <v>0</v>
      </c>
    </row>
    <row r="390" spans="1:32" ht="15" customHeight="1" x14ac:dyDescent="0.2">
      <c r="A390" s="463" t="s">
        <v>93</v>
      </c>
      <c r="B390" s="482">
        <v>0</v>
      </c>
      <c r="C390" s="482">
        <v>0</v>
      </c>
      <c r="D390" s="482">
        <v>0</v>
      </c>
      <c r="E390" s="482">
        <v>0</v>
      </c>
      <c r="F390" s="482">
        <v>0</v>
      </c>
      <c r="G390" s="482">
        <v>0</v>
      </c>
      <c r="H390" s="482">
        <v>0</v>
      </c>
      <c r="I390" s="482" t="s">
        <v>20</v>
      </c>
      <c r="J390" s="479" t="s">
        <v>93</v>
      </c>
      <c r="K390" s="489">
        <v>0</v>
      </c>
      <c r="L390" s="482">
        <v>0</v>
      </c>
      <c r="M390" s="482">
        <v>0</v>
      </c>
      <c r="N390" s="482">
        <v>0</v>
      </c>
      <c r="O390" s="482">
        <v>0</v>
      </c>
      <c r="P390" s="482">
        <v>0</v>
      </c>
      <c r="Q390" s="482">
        <v>0</v>
      </c>
      <c r="R390" s="482">
        <v>0</v>
      </c>
      <c r="S390" s="482">
        <v>0</v>
      </c>
      <c r="T390" s="482">
        <v>0</v>
      </c>
      <c r="U390" s="482">
        <v>0</v>
      </c>
      <c r="V390" s="482">
        <v>0</v>
      </c>
      <c r="W390" s="482">
        <v>0</v>
      </c>
      <c r="X390" s="482">
        <v>0</v>
      </c>
      <c r="Y390" s="490" t="s">
        <v>418</v>
      </c>
      <c r="Z390" s="490" t="s">
        <v>418</v>
      </c>
      <c r="AA390" s="482">
        <v>0</v>
      </c>
      <c r="AB390" s="490">
        <v>0</v>
      </c>
      <c r="AC390" s="482">
        <v>0</v>
      </c>
      <c r="AD390" s="490">
        <v>0</v>
      </c>
      <c r="AE390" s="482">
        <v>0</v>
      </c>
      <c r="AF390" s="491">
        <v>0</v>
      </c>
    </row>
    <row r="391" spans="1:32" ht="15" customHeight="1" x14ac:dyDescent="0.2">
      <c r="A391" s="463" t="s">
        <v>94</v>
      </c>
      <c r="B391" s="482">
        <v>0</v>
      </c>
      <c r="C391" s="482">
        <v>0</v>
      </c>
      <c r="D391" s="482">
        <v>0</v>
      </c>
      <c r="E391" s="482">
        <v>0</v>
      </c>
      <c r="F391" s="482">
        <v>0</v>
      </c>
      <c r="G391" s="482">
        <v>0</v>
      </c>
      <c r="H391" s="482">
        <v>0</v>
      </c>
      <c r="I391" s="482" t="s">
        <v>20</v>
      </c>
      <c r="J391" s="479" t="s">
        <v>94</v>
      </c>
      <c r="K391" s="489">
        <v>0</v>
      </c>
      <c r="L391" s="482">
        <v>0</v>
      </c>
      <c r="M391" s="482">
        <v>0</v>
      </c>
      <c r="N391" s="482">
        <v>0</v>
      </c>
      <c r="O391" s="482">
        <v>0</v>
      </c>
      <c r="P391" s="482">
        <v>0</v>
      </c>
      <c r="Q391" s="482">
        <v>0</v>
      </c>
      <c r="R391" s="482">
        <v>0</v>
      </c>
      <c r="S391" s="482">
        <v>0</v>
      </c>
      <c r="T391" s="482">
        <v>0</v>
      </c>
      <c r="U391" s="482">
        <v>0</v>
      </c>
      <c r="V391" s="482">
        <v>0</v>
      </c>
      <c r="W391" s="482">
        <v>0</v>
      </c>
      <c r="X391" s="482">
        <v>0</v>
      </c>
      <c r="Y391" s="490" t="s">
        <v>418</v>
      </c>
      <c r="Z391" s="490" t="s">
        <v>418</v>
      </c>
      <c r="AA391" s="482">
        <v>0</v>
      </c>
      <c r="AB391" s="490">
        <v>0</v>
      </c>
      <c r="AC391" s="482">
        <v>0</v>
      </c>
      <c r="AD391" s="490">
        <v>0</v>
      </c>
      <c r="AE391" s="482">
        <v>0</v>
      </c>
      <c r="AF391" s="491">
        <v>0</v>
      </c>
    </row>
    <row r="392" spans="1:32" ht="15" customHeight="1" x14ac:dyDescent="0.2">
      <c r="A392" s="463" t="s">
        <v>54</v>
      </c>
      <c r="B392" s="482">
        <v>1</v>
      </c>
      <c r="C392" s="482">
        <v>0</v>
      </c>
      <c r="D392" s="482">
        <v>1</v>
      </c>
      <c r="E392" s="482">
        <v>0</v>
      </c>
      <c r="F392" s="482">
        <v>0</v>
      </c>
      <c r="G392" s="482">
        <v>0</v>
      </c>
      <c r="H392" s="482">
        <v>0</v>
      </c>
      <c r="I392" s="482" t="s">
        <v>20</v>
      </c>
      <c r="J392" s="479" t="s">
        <v>54</v>
      </c>
      <c r="K392" s="489">
        <v>0</v>
      </c>
      <c r="L392" s="482">
        <v>0</v>
      </c>
      <c r="M392" s="482">
        <v>0</v>
      </c>
      <c r="N392" s="482">
        <v>0</v>
      </c>
      <c r="O392" s="482">
        <v>1</v>
      </c>
      <c r="P392" s="482">
        <v>0</v>
      </c>
      <c r="Q392" s="482">
        <v>0</v>
      </c>
      <c r="R392" s="482">
        <v>0</v>
      </c>
      <c r="S392" s="482">
        <v>0</v>
      </c>
      <c r="T392" s="482">
        <v>0</v>
      </c>
      <c r="U392" s="482">
        <v>0</v>
      </c>
      <c r="V392" s="482">
        <v>0</v>
      </c>
      <c r="W392" s="482">
        <v>0</v>
      </c>
      <c r="X392" s="482">
        <v>0</v>
      </c>
      <c r="Y392" s="490">
        <v>26.6</v>
      </c>
      <c r="Z392" s="490" t="s">
        <v>418</v>
      </c>
      <c r="AA392" s="482">
        <v>0</v>
      </c>
      <c r="AB392" s="490">
        <v>0</v>
      </c>
      <c r="AC392" s="482">
        <v>0</v>
      </c>
      <c r="AD392" s="490">
        <v>0</v>
      </c>
      <c r="AE392" s="482">
        <v>0</v>
      </c>
      <c r="AF392" s="491">
        <v>0</v>
      </c>
    </row>
    <row r="393" spans="1:32" ht="15" customHeight="1" x14ac:dyDescent="0.2">
      <c r="A393" s="463" t="s">
        <v>95</v>
      </c>
      <c r="B393" s="482">
        <v>0</v>
      </c>
      <c r="C393" s="482">
        <v>0</v>
      </c>
      <c r="D393" s="482">
        <v>0</v>
      </c>
      <c r="E393" s="482">
        <v>0</v>
      </c>
      <c r="F393" s="482">
        <v>0</v>
      </c>
      <c r="G393" s="482">
        <v>0</v>
      </c>
      <c r="H393" s="482">
        <v>0</v>
      </c>
      <c r="I393" s="482" t="s">
        <v>20</v>
      </c>
      <c r="J393" s="479" t="s">
        <v>95</v>
      </c>
      <c r="K393" s="489">
        <v>0</v>
      </c>
      <c r="L393" s="482">
        <v>0</v>
      </c>
      <c r="M393" s="482">
        <v>0</v>
      </c>
      <c r="N393" s="482">
        <v>0</v>
      </c>
      <c r="O393" s="482">
        <v>0</v>
      </c>
      <c r="P393" s="482">
        <v>0</v>
      </c>
      <c r="Q393" s="482">
        <v>0</v>
      </c>
      <c r="R393" s="482">
        <v>0</v>
      </c>
      <c r="S393" s="482">
        <v>0</v>
      </c>
      <c r="T393" s="482">
        <v>0</v>
      </c>
      <c r="U393" s="482">
        <v>0</v>
      </c>
      <c r="V393" s="482">
        <v>0</v>
      </c>
      <c r="W393" s="482">
        <v>0</v>
      </c>
      <c r="X393" s="482">
        <v>0</v>
      </c>
      <c r="Y393" s="490" t="s">
        <v>418</v>
      </c>
      <c r="Z393" s="490" t="s">
        <v>418</v>
      </c>
      <c r="AA393" s="482">
        <v>0</v>
      </c>
      <c r="AB393" s="490">
        <v>0</v>
      </c>
      <c r="AC393" s="482">
        <v>0</v>
      </c>
      <c r="AD393" s="490">
        <v>0</v>
      </c>
      <c r="AE393" s="482">
        <v>0</v>
      </c>
      <c r="AF393" s="491">
        <v>0</v>
      </c>
    </row>
    <row r="394" spans="1:32" ht="15" customHeight="1" x14ac:dyDescent="0.2">
      <c r="A394" s="463" t="s">
        <v>96</v>
      </c>
      <c r="B394" s="482">
        <v>4</v>
      </c>
      <c r="C394" s="482">
        <v>0</v>
      </c>
      <c r="D394" s="482">
        <v>4</v>
      </c>
      <c r="E394" s="482">
        <v>0</v>
      </c>
      <c r="F394" s="482">
        <v>0</v>
      </c>
      <c r="G394" s="482">
        <v>0</v>
      </c>
      <c r="H394" s="482">
        <v>0</v>
      </c>
      <c r="I394" s="482" t="s">
        <v>20</v>
      </c>
      <c r="J394" s="479" t="s">
        <v>96</v>
      </c>
      <c r="K394" s="489">
        <v>1</v>
      </c>
      <c r="L394" s="482">
        <v>2</v>
      </c>
      <c r="M394" s="482">
        <v>0</v>
      </c>
      <c r="N394" s="482">
        <v>1</v>
      </c>
      <c r="O394" s="482">
        <v>0</v>
      </c>
      <c r="P394" s="482">
        <v>0</v>
      </c>
      <c r="Q394" s="482">
        <v>0</v>
      </c>
      <c r="R394" s="482">
        <v>0</v>
      </c>
      <c r="S394" s="482">
        <v>0</v>
      </c>
      <c r="T394" s="482">
        <v>0</v>
      </c>
      <c r="U394" s="482">
        <v>0</v>
      </c>
      <c r="V394" s="482">
        <v>0</v>
      </c>
      <c r="W394" s="482">
        <v>0</v>
      </c>
      <c r="X394" s="482">
        <v>0</v>
      </c>
      <c r="Y394" s="490">
        <v>14.1</v>
      </c>
      <c r="Z394" s="490" t="s">
        <v>418</v>
      </c>
      <c r="AA394" s="482">
        <v>0</v>
      </c>
      <c r="AB394" s="490">
        <v>0</v>
      </c>
      <c r="AC394" s="482">
        <v>0</v>
      </c>
      <c r="AD394" s="490">
        <v>0</v>
      </c>
      <c r="AE394" s="482">
        <v>0</v>
      </c>
      <c r="AF394" s="491">
        <v>0</v>
      </c>
    </row>
    <row r="395" spans="1:32" ht="15" customHeight="1" x14ac:dyDescent="0.2">
      <c r="A395" s="463" t="s">
        <v>97</v>
      </c>
      <c r="B395" s="482">
        <v>3</v>
      </c>
      <c r="C395" s="482">
        <v>0</v>
      </c>
      <c r="D395" s="482">
        <v>3</v>
      </c>
      <c r="E395" s="482">
        <v>0</v>
      </c>
      <c r="F395" s="482">
        <v>0</v>
      </c>
      <c r="G395" s="482">
        <v>0</v>
      </c>
      <c r="H395" s="482">
        <v>0</v>
      </c>
      <c r="I395" s="482" t="s">
        <v>20</v>
      </c>
      <c r="J395" s="479" t="s">
        <v>97</v>
      </c>
      <c r="K395" s="489">
        <v>1</v>
      </c>
      <c r="L395" s="482">
        <v>0</v>
      </c>
      <c r="M395" s="482">
        <v>2</v>
      </c>
      <c r="N395" s="482">
        <v>0</v>
      </c>
      <c r="O395" s="482">
        <v>0</v>
      </c>
      <c r="P395" s="482">
        <v>0</v>
      </c>
      <c r="Q395" s="482">
        <v>0</v>
      </c>
      <c r="R395" s="482">
        <v>0</v>
      </c>
      <c r="S395" s="482">
        <v>0</v>
      </c>
      <c r="T395" s="482">
        <v>0</v>
      </c>
      <c r="U395" s="482">
        <v>0</v>
      </c>
      <c r="V395" s="482">
        <v>0</v>
      </c>
      <c r="W395" s="482">
        <v>0</v>
      </c>
      <c r="X395" s="482">
        <v>0</v>
      </c>
      <c r="Y395" s="490">
        <v>15.4</v>
      </c>
      <c r="Z395" s="490" t="s">
        <v>418</v>
      </c>
      <c r="AA395" s="482">
        <v>0</v>
      </c>
      <c r="AB395" s="490">
        <v>0</v>
      </c>
      <c r="AC395" s="482">
        <v>0</v>
      </c>
      <c r="AD395" s="490">
        <v>0</v>
      </c>
      <c r="AE395" s="482">
        <v>0</v>
      </c>
      <c r="AF395" s="491">
        <v>0</v>
      </c>
    </row>
    <row r="396" spans="1:32" ht="15" customHeight="1" x14ac:dyDescent="0.2">
      <c r="A396" s="463" t="s">
        <v>56</v>
      </c>
      <c r="B396" s="482">
        <v>1</v>
      </c>
      <c r="C396" s="482">
        <v>0</v>
      </c>
      <c r="D396" s="482">
        <v>1</v>
      </c>
      <c r="E396" s="482">
        <v>0</v>
      </c>
      <c r="F396" s="482">
        <v>0</v>
      </c>
      <c r="G396" s="482">
        <v>0</v>
      </c>
      <c r="H396" s="482">
        <v>0</v>
      </c>
      <c r="I396" s="482" t="s">
        <v>20</v>
      </c>
      <c r="J396" s="479" t="s">
        <v>56</v>
      </c>
      <c r="K396" s="489">
        <v>0</v>
      </c>
      <c r="L396" s="482">
        <v>1</v>
      </c>
      <c r="M396" s="482">
        <v>0</v>
      </c>
      <c r="N396" s="482">
        <v>0</v>
      </c>
      <c r="O396" s="482">
        <v>0</v>
      </c>
      <c r="P396" s="482">
        <v>0</v>
      </c>
      <c r="Q396" s="482">
        <v>0</v>
      </c>
      <c r="R396" s="482">
        <v>0</v>
      </c>
      <c r="S396" s="482">
        <v>0</v>
      </c>
      <c r="T396" s="482">
        <v>0</v>
      </c>
      <c r="U396" s="482">
        <v>0</v>
      </c>
      <c r="V396" s="482">
        <v>0</v>
      </c>
      <c r="W396" s="482">
        <v>0</v>
      </c>
      <c r="X396" s="482">
        <v>0</v>
      </c>
      <c r="Y396" s="490">
        <v>11.3</v>
      </c>
      <c r="Z396" s="490" t="s">
        <v>418</v>
      </c>
      <c r="AA396" s="482">
        <v>0</v>
      </c>
      <c r="AB396" s="490">
        <v>0</v>
      </c>
      <c r="AC396" s="482">
        <v>0</v>
      </c>
      <c r="AD396" s="490">
        <v>0</v>
      </c>
      <c r="AE396" s="482">
        <v>0</v>
      </c>
      <c r="AF396" s="491">
        <v>0</v>
      </c>
    </row>
    <row r="397" spans="1:32" ht="15" customHeight="1" x14ac:dyDescent="0.2">
      <c r="A397" s="463" t="s">
        <v>98</v>
      </c>
      <c r="B397" s="482">
        <v>1</v>
      </c>
      <c r="C397" s="482">
        <v>0</v>
      </c>
      <c r="D397" s="482">
        <v>1</v>
      </c>
      <c r="E397" s="482">
        <v>0</v>
      </c>
      <c r="F397" s="482">
        <v>0</v>
      </c>
      <c r="G397" s="482">
        <v>0</v>
      </c>
      <c r="H397" s="482">
        <v>0</v>
      </c>
      <c r="I397" s="482" t="s">
        <v>20</v>
      </c>
      <c r="J397" s="479" t="s">
        <v>98</v>
      </c>
      <c r="K397" s="489">
        <v>0</v>
      </c>
      <c r="L397" s="482">
        <v>1</v>
      </c>
      <c r="M397" s="482">
        <v>0</v>
      </c>
      <c r="N397" s="482">
        <v>0</v>
      </c>
      <c r="O397" s="482">
        <v>0</v>
      </c>
      <c r="P397" s="482">
        <v>0</v>
      </c>
      <c r="Q397" s="482">
        <v>0</v>
      </c>
      <c r="R397" s="482">
        <v>0</v>
      </c>
      <c r="S397" s="482">
        <v>0</v>
      </c>
      <c r="T397" s="482">
        <v>0</v>
      </c>
      <c r="U397" s="482">
        <v>0</v>
      </c>
      <c r="V397" s="482">
        <v>0</v>
      </c>
      <c r="W397" s="482">
        <v>0</v>
      </c>
      <c r="X397" s="482">
        <v>0</v>
      </c>
      <c r="Y397" s="490">
        <v>14.2</v>
      </c>
      <c r="Z397" s="490" t="s">
        <v>418</v>
      </c>
      <c r="AA397" s="482">
        <v>0</v>
      </c>
      <c r="AB397" s="490">
        <v>0</v>
      </c>
      <c r="AC397" s="482">
        <v>0</v>
      </c>
      <c r="AD397" s="490">
        <v>0</v>
      </c>
      <c r="AE397" s="482">
        <v>0</v>
      </c>
      <c r="AF397" s="491">
        <v>0</v>
      </c>
    </row>
    <row r="398" spans="1:32" ht="15" customHeight="1" x14ac:dyDescent="0.2">
      <c r="A398" s="463" t="s">
        <v>99</v>
      </c>
      <c r="B398" s="482">
        <v>2</v>
      </c>
      <c r="C398" s="482">
        <v>1</v>
      </c>
      <c r="D398" s="482">
        <v>1</v>
      </c>
      <c r="E398" s="482">
        <v>0</v>
      </c>
      <c r="F398" s="482">
        <v>0</v>
      </c>
      <c r="G398" s="482">
        <v>0</v>
      </c>
      <c r="H398" s="482">
        <v>0</v>
      </c>
      <c r="I398" s="482" t="s">
        <v>20</v>
      </c>
      <c r="J398" s="479" t="s">
        <v>99</v>
      </c>
      <c r="K398" s="489">
        <v>0</v>
      </c>
      <c r="L398" s="482">
        <v>0</v>
      </c>
      <c r="M398" s="482">
        <v>2</v>
      </c>
      <c r="N398" s="482">
        <v>0</v>
      </c>
      <c r="O398" s="482">
        <v>0</v>
      </c>
      <c r="P398" s="482">
        <v>0</v>
      </c>
      <c r="Q398" s="482">
        <v>0</v>
      </c>
      <c r="R398" s="482">
        <v>0</v>
      </c>
      <c r="S398" s="482">
        <v>0</v>
      </c>
      <c r="T398" s="482">
        <v>0</v>
      </c>
      <c r="U398" s="482">
        <v>0</v>
      </c>
      <c r="V398" s="482">
        <v>0</v>
      </c>
      <c r="W398" s="482">
        <v>0</v>
      </c>
      <c r="X398" s="482">
        <v>0</v>
      </c>
      <c r="Y398" s="490">
        <v>18.5</v>
      </c>
      <c r="Z398" s="490" t="s">
        <v>418</v>
      </c>
      <c r="AA398" s="482">
        <v>0</v>
      </c>
      <c r="AB398" s="490">
        <v>0</v>
      </c>
      <c r="AC398" s="482">
        <v>0</v>
      </c>
      <c r="AD398" s="490">
        <v>0</v>
      </c>
      <c r="AE398" s="482">
        <v>0</v>
      </c>
      <c r="AF398" s="491">
        <v>0</v>
      </c>
    </row>
    <row r="399" spans="1:32" ht="15" customHeight="1" x14ac:dyDescent="0.2">
      <c r="A399" s="463" t="s">
        <v>100</v>
      </c>
      <c r="B399" s="482">
        <v>1</v>
      </c>
      <c r="C399" s="482">
        <v>0</v>
      </c>
      <c r="D399" s="482">
        <v>1</v>
      </c>
      <c r="E399" s="482">
        <v>0</v>
      </c>
      <c r="F399" s="482">
        <v>0</v>
      </c>
      <c r="G399" s="482">
        <v>0</v>
      </c>
      <c r="H399" s="482">
        <v>0</v>
      </c>
      <c r="I399" s="482" t="s">
        <v>20</v>
      </c>
      <c r="J399" s="479" t="s">
        <v>100</v>
      </c>
      <c r="K399" s="489">
        <v>0</v>
      </c>
      <c r="L399" s="482">
        <v>0</v>
      </c>
      <c r="M399" s="482">
        <v>1</v>
      </c>
      <c r="N399" s="482">
        <v>0</v>
      </c>
      <c r="O399" s="482">
        <v>0</v>
      </c>
      <c r="P399" s="482">
        <v>0</v>
      </c>
      <c r="Q399" s="482">
        <v>0</v>
      </c>
      <c r="R399" s="482">
        <v>0</v>
      </c>
      <c r="S399" s="482">
        <v>0</v>
      </c>
      <c r="T399" s="482">
        <v>0</v>
      </c>
      <c r="U399" s="482">
        <v>0</v>
      </c>
      <c r="V399" s="482">
        <v>0</v>
      </c>
      <c r="W399" s="482">
        <v>0</v>
      </c>
      <c r="X399" s="482">
        <v>0</v>
      </c>
      <c r="Y399" s="490">
        <v>18</v>
      </c>
      <c r="Z399" s="490" t="s">
        <v>418</v>
      </c>
      <c r="AA399" s="482">
        <v>0</v>
      </c>
      <c r="AB399" s="490">
        <v>0</v>
      </c>
      <c r="AC399" s="482">
        <v>0</v>
      </c>
      <c r="AD399" s="490">
        <v>0</v>
      </c>
      <c r="AE399" s="482">
        <v>0</v>
      </c>
      <c r="AF399" s="491">
        <v>0</v>
      </c>
    </row>
    <row r="400" spans="1:32" ht="15" customHeight="1" x14ac:dyDescent="0.2">
      <c r="A400" s="463" t="s">
        <v>57</v>
      </c>
      <c r="B400" s="488">
        <v>0</v>
      </c>
      <c r="C400" s="488">
        <v>0</v>
      </c>
      <c r="D400" s="488">
        <v>0</v>
      </c>
      <c r="E400" s="488">
        <v>0</v>
      </c>
      <c r="F400" s="488">
        <v>0</v>
      </c>
      <c r="G400" s="488">
        <v>0</v>
      </c>
      <c r="H400" s="488">
        <v>0</v>
      </c>
      <c r="I400" s="488" t="s">
        <v>20</v>
      </c>
      <c r="J400" s="479" t="s">
        <v>57</v>
      </c>
      <c r="K400" s="498">
        <v>0</v>
      </c>
      <c r="L400" s="488">
        <v>0</v>
      </c>
      <c r="M400" s="488">
        <v>0</v>
      </c>
      <c r="N400" s="488">
        <v>0</v>
      </c>
      <c r="O400" s="488">
        <v>0</v>
      </c>
      <c r="P400" s="488">
        <v>0</v>
      </c>
      <c r="Q400" s="488">
        <v>0</v>
      </c>
      <c r="R400" s="488">
        <v>0</v>
      </c>
      <c r="S400" s="488">
        <v>0</v>
      </c>
      <c r="T400" s="488">
        <v>0</v>
      </c>
      <c r="U400" s="488">
        <v>0</v>
      </c>
      <c r="V400" s="488">
        <v>0</v>
      </c>
      <c r="W400" s="488">
        <v>0</v>
      </c>
      <c r="X400" s="488">
        <v>0</v>
      </c>
      <c r="Y400" s="499" t="s">
        <v>418</v>
      </c>
      <c r="Z400" s="499" t="s">
        <v>418</v>
      </c>
      <c r="AA400" s="488">
        <v>0</v>
      </c>
      <c r="AB400" s="499">
        <v>0</v>
      </c>
      <c r="AC400" s="488">
        <v>0</v>
      </c>
      <c r="AD400" s="499">
        <v>0</v>
      </c>
      <c r="AE400" s="488">
        <v>0</v>
      </c>
      <c r="AF400" s="500">
        <v>0</v>
      </c>
    </row>
    <row r="401" spans="1:32" ht="15" customHeight="1" x14ac:dyDescent="0.2">
      <c r="A401" s="463" t="s">
        <v>101</v>
      </c>
      <c r="B401" s="482">
        <v>2</v>
      </c>
      <c r="C401" s="482">
        <v>0</v>
      </c>
      <c r="D401" s="482">
        <v>1</v>
      </c>
      <c r="E401" s="482">
        <v>1</v>
      </c>
      <c r="F401" s="482">
        <v>0</v>
      </c>
      <c r="G401" s="482">
        <v>0</v>
      </c>
      <c r="H401" s="482">
        <v>0</v>
      </c>
      <c r="I401" s="482" t="s">
        <v>20</v>
      </c>
      <c r="J401" s="479" t="s">
        <v>101</v>
      </c>
      <c r="K401" s="489">
        <v>0</v>
      </c>
      <c r="L401" s="482">
        <v>2</v>
      </c>
      <c r="M401" s="482">
        <v>0</v>
      </c>
      <c r="N401" s="482">
        <v>0</v>
      </c>
      <c r="O401" s="482">
        <v>0</v>
      </c>
      <c r="P401" s="482">
        <v>0</v>
      </c>
      <c r="Q401" s="482">
        <v>0</v>
      </c>
      <c r="R401" s="482">
        <v>0</v>
      </c>
      <c r="S401" s="482">
        <v>0</v>
      </c>
      <c r="T401" s="482">
        <v>0</v>
      </c>
      <c r="U401" s="482">
        <v>0</v>
      </c>
      <c r="V401" s="482">
        <v>0</v>
      </c>
      <c r="W401" s="482">
        <v>0</v>
      </c>
      <c r="X401" s="482">
        <v>0</v>
      </c>
      <c r="Y401" s="490">
        <v>13.2</v>
      </c>
      <c r="Z401" s="490" t="s">
        <v>418</v>
      </c>
      <c r="AA401" s="482">
        <v>0</v>
      </c>
      <c r="AB401" s="490">
        <v>0</v>
      </c>
      <c r="AC401" s="482">
        <v>0</v>
      </c>
      <c r="AD401" s="490">
        <v>0</v>
      </c>
      <c r="AE401" s="482">
        <v>0</v>
      </c>
      <c r="AF401" s="491">
        <v>0</v>
      </c>
    </row>
    <row r="402" spans="1:32" ht="15" customHeight="1" x14ac:dyDescent="0.2">
      <c r="A402" s="463" t="s">
        <v>102</v>
      </c>
      <c r="B402" s="482">
        <v>4</v>
      </c>
      <c r="C402" s="482">
        <v>0</v>
      </c>
      <c r="D402" s="482">
        <v>4</v>
      </c>
      <c r="E402" s="482">
        <v>0</v>
      </c>
      <c r="F402" s="482">
        <v>0</v>
      </c>
      <c r="G402" s="482">
        <v>0</v>
      </c>
      <c r="H402" s="482">
        <v>0</v>
      </c>
      <c r="I402" s="482" t="s">
        <v>20</v>
      </c>
      <c r="J402" s="479" t="s">
        <v>102</v>
      </c>
      <c r="K402" s="489">
        <v>2</v>
      </c>
      <c r="L402" s="482">
        <v>0</v>
      </c>
      <c r="M402" s="482">
        <v>2</v>
      </c>
      <c r="N402" s="482">
        <v>0</v>
      </c>
      <c r="O402" s="482">
        <v>0</v>
      </c>
      <c r="P402" s="482">
        <v>0</v>
      </c>
      <c r="Q402" s="482">
        <v>0</v>
      </c>
      <c r="R402" s="482">
        <v>0</v>
      </c>
      <c r="S402" s="482">
        <v>0</v>
      </c>
      <c r="T402" s="482">
        <v>0</v>
      </c>
      <c r="U402" s="482">
        <v>0</v>
      </c>
      <c r="V402" s="482">
        <v>0</v>
      </c>
      <c r="W402" s="482">
        <v>0</v>
      </c>
      <c r="X402" s="482">
        <v>0</v>
      </c>
      <c r="Y402" s="490">
        <v>13.2</v>
      </c>
      <c r="Z402" s="490" t="s">
        <v>418</v>
      </c>
      <c r="AA402" s="482">
        <v>0</v>
      </c>
      <c r="AB402" s="490">
        <v>0</v>
      </c>
      <c r="AC402" s="482">
        <v>0</v>
      </c>
      <c r="AD402" s="490">
        <v>0</v>
      </c>
      <c r="AE402" s="482">
        <v>0</v>
      </c>
      <c r="AF402" s="491">
        <v>0</v>
      </c>
    </row>
    <row r="403" spans="1:32" ht="15" customHeight="1" x14ac:dyDescent="0.2">
      <c r="A403" s="463" t="s">
        <v>103</v>
      </c>
      <c r="B403" s="482">
        <v>2</v>
      </c>
      <c r="C403" s="482">
        <v>0</v>
      </c>
      <c r="D403" s="482">
        <v>2</v>
      </c>
      <c r="E403" s="482">
        <v>0</v>
      </c>
      <c r="F403" s="482">
        <v>0</v>
      </c>
      <c r="G403" s="482">
        <v>0</v>
      </c>
      <c r="H403" s="482">
        <v>0</v>
      </c>
      <c r="I403" s="482" t="s">
        <v>20</v>
      </c>
      <c r="J403" s="479" t="s">
        <v>103</v>
      </c>
      <c r="K403" s="489">
        <v>0</v>
      </c>
      <c r="L403" s="482">
        <v>1</v>
      </c>
      <c r="M403" s="482">
        <v>1</v>
      </c>
      <c r="N403" s="482">
        <v>0</v>
      </c>
      <c r="O403" s="482">
        <v>0</v>
      </c>
      <c r="P403" s="482">
        <v>0</v>
      </c>
      <c r="Q403" s="482">
        <v>0</v>
      </c>
      <c r="R403" s="482">
        <v>0</v>
      </c>
      <c r="S403" s="482">
        <v>0</v>
      </c>
      <c r="T403" s="482">
        <v>0</v>
      </c>
      <c r="U403" s="482">
        <v>0</v>
      </c>
      <c r="V403" s="482">
        <v>0</v>
      </c>
      <c r="W403" s="482">
        <v>0</v>
      </c>
      <c r="X403" s="482">
        <v>0</v>
      </c>
      <c r="Y403" s="490">
        <v>14.8</v>
      </c>
      <c r="Z403" s="490" t="s">
        <v>418</v>
      </c>
      <c r="AA403" s="482">
        <v>0</v>
      </c>
      <c r="AB403" s="490">
        <v>0</v>
      </c>
      <c r="AC403" s="482">
        <v>0</v>
      </c>
      <c r="AD403" s="490">
        <v>0</v>
      </c>
      <c r="AE403" s="482">
        <v>0</v>
      </c>
      <c r="AF403" s="491">
        <v>0</v>
      </c>
    </row>
    <row r="404" spans="1:32" ht="15" customHeight="1" x14ac:dyDescent="0.2">
      <c r="A404" s="463" t="s">
        <v>59</v>
      </c>
      <c r="B404" s="482">
        <v>1</v>
      </c>
      <c r="C404" s="482">
        <v>0</v>
      </c>
      <c r="D404" s="482">
        <v>0</v>
      </c>
      <c r="E404" s="482">
        <v>1</v>
      </c>
      <c r="F404" s="482">
        <v>0</v>
      </c>
      <c r="G404" s="482">
        <v>0</v>
      </c>
      <c r="H404" s="482">
        <v>0</v>
      </c>
      <c r="I404" s="482" t="s">
        <v>20</v>
      </c>
      <c r="J404" s="479" t="s">
        <v>59</v>
      </c>
      <c r="K404" s="489">
        <v>0</v>
      </c>
      <c r="L404" s="482">
        <v>1</v>
      </c>
      <c r="M404" s="482">
        <v>0</v>
      </c>
      <c r="N404" s="482">
        <v>0</v>
      </c>
      <c r="O404" s="482">
        <v>0</v>
      </c>
      <c r="P404" s="482">
        <v>0</v>
      </c>
      <c r="Q404" s="482">
        <v>0</v>
      </c>
      <c r="R404" s="482">
        <v>0</v>
      </c>
      <c r="S404" s="482">
        <v>0</v>
      </c>
      <c r="T404" s="482">
        <v>0</v>
      </c>
      <c r="U404" s="482">
        <v>0</v>
      </c>
      <c r="V404" s="482">
        <v>0</v>
      </c>
      <c r="W404" s="482">
        <v>0</v>
      </c>
      <c r="X404" s="482">
        <v>0</v>
      </c>
      <c r="Y404" s="490">
        <v>12.6</v>
      </c>
      <c r="Z404" s="490" t="s">
        <v>418</v>
      </c>
      <c r="AA404" s="482">
        <v>0</v>
      </c>
      <c r="AB404" s="490">
        <v>0</v>
      </c>
      <c r="AC404" s="482">
        <v>0</v>
      </c>
      <c r="AD404" s="490">
        <v>0</v>
      </c>
      <c r="AE404" s="482">
        <v>0</v>
      </c>
      <c r="AF404" s="491">
        <v>0</v>
      </c>
    </row>
    <row r="405" spans="1:32" ht="15" customHeight="1" x14ac:dyDescent="0.2">
      <c r="A405" s="463" t="s">
        <v>104</v>
      </c>
      <c r="B405" s="482">
        <v>0</v>
      </c>
      <c r="C405" s="482">
        <v>0</v>
      </c>
      <c r="D405" s="482">
        <v>0</v>
      </c>
      <c r="E405" s="482">
        <v>0</v>
      </c>
      <c r="F405" s="482">
        <v>0</v>
      </c>
      <c r="G405" s="482">
        <v>0</v>
      </c>
      <c r="H405" s="482">
        <v>0</v>
      </c>
      <c r="I405" s="482" t="s">
        <v>20</v>
      </c>
      <c r="J405" s="479" t="s">
        <v>104</v>
      </c>
      <c r="K405" s="489">
        <v>0</v>
      </c>
      <c r="L405" s="482">
        <v>0</v>
      </c>
      <c r="M405" s="482">
        <v>0</v>
      </c>
      <c r="N405" s="482">
        <v>0</v>
      </c>
      <c r="O405" s="482">
        <v>0</v>
      </c>
      <c r="P405" s="482">
        <v>0</v>
      </c>
      <c r="Q405" s="482">
        <v>0</v>
      </c>
      <c r="R405" s="482">
        <v>0</v>
      </c>
      <c r="S405" s="482">
        <v>0</v>
      </c>
      <c r="T405" s="482">
        <v>0</v>
      </c>
      <c r="U405" s="482">
        <v>0</v>
      </c>
      <c r="V405" s="482">
        <v>0</v>
      </c>
      <c r="W405" s="482">
        <v>0</v>
      </c>
      <c r="X405" s="482">
        <v>0</v>
      </c>
      <c r="Y405" s="490" t="s">
        <v>418</v>
      </c>
      <c r="Z405" s="490" t="s">
        <v>418</v>
      </c>
      <c r="AA405" s="482">
        <v>0</v>
      </c>
      <c r="AB405" s="490">
        <v>0</v>
      </c>
      <c r="AC405" s="482">
        <v>0</v>
      </c>
      <c r="AD405" s="490">
        <v>0</v>
      </c>
      <c r="AE405" s="482">
        <v>0</v>
      </c>
      <c r="AF405" s="491">
        <v>0</v>
      </c>
    </row>
    <row r="406" spans="1:32" ht="15" customHeight="1" x14ac:dyDescent="0.2">
      <c r="A406" s="463" t="s">
        <v>105</v>
      </c>
      <c r="B406" s="482">
        <v>1</v>
      </c>
      <c r="C406" s="482">
        <v>0</v>
      </c>
      <c r="D406" s="482">
        <v>1</v>
      </c>
      <c r="E406" s="482">
        <v>0</v>
      </c>
      <c r="F406" s="482">
        <v>0</v>
      </c>
      <c r="G406" s="482">
        <v>0</v>
      </c>
      <c r="H406" s="482">
        <v>0</v>
      </c>
      <c r="I406" s="482" t="s">
        <v>20</v>
      </c>
      <c r="J406" s="479" t="s">
        <v>105</v>
      </c>
      <c r="K406" s="489">
        <v>0</v>
      </c>
      <c r="L406" s="482">
        <v>0</v>
      </c>
      <c r="M406" s="482">
        <v>1</v>
      </c>
      <c r="N406" s="482">
        <v>0</v>
      </c>
      <c r="O406" s="482">
        <v>0</v>
      </c>
      <c r="P406" s="482">
        <v>0</v>
      </c>
      <c r="Q406" s="482">
        <v>0</v>
      </c>
      <c r="R406" s="482">
        <v>0</v>
      </c>
      <c r="S406" s="482">
        <v>0</v>
      </c>
      <c r="T406" s="482">
        <v>0</v>
      </c>
      <c r="U406" s="482">
        <v>0</v>
      </c>
      <c r="V406" s="482">
        <v>0</v>
      </c>
      <c r="W406" s="482">
        <v>0</v>
      </c>
      <c r="X406" s="482">
        <v>0</v>
      </c>
      <c r="Y406" s="490">
        <v>16.399999999999999</v>
      </c>
      <c r="Z406" s="490" t="s">
        <v>418</v>
      </c>
      <c r="AA406" s="482">
        <v>0</v>
      </c>
      <c r="AB406" s="490">
        <v>0</v>
      </c>
      <c r="AC406" s="482">
        <v>0</v>
      </c>
      <c r="AD406" s="490">
        <v>0</v>
      </c>
      <c r="AE406" s="482">
        <v>0</v>
      </c>
      <c r="AF406" s="491">
        <v>0</v>
      </c>
    </row>
    <row r="407" spans="1:32" ht="15" customHeight="1" x14ac:dyDescent="0.2">
      <c r="A407" s="463" t="s">
        <v>106</v>
      </c>
      <c r="B407" s="482">
        <v>0</v>
      </c>
      <c r="C407" s="482">
        <v>0</v>
      </c>
      <c r="D407" s="482">
        <v>0</v>
      </c>
      <c r="E407" s="482">
        <v>0</v>
      </c>
      <c r="F407" s="482">
        <v>0</v>
      </c>
      <c r="G407" s="482">
        <v>0</v>
      </c>
      <c r="H407" s="482">
        <v>0</v>
      </c>
      <c r="I407" s="482" t="s">
        <v>20</v>
      </c>
      <c r="J407" s="479" t="s">
        <v>106</v>
      </c>
      <c r="K407" s="489">
        <v>0</v>
      </c>
      <c r="L407" s="482">
        <v>0</v>
      </c>
      <c r="M407" s="482">
        <v>0</v>
      </c>
      <c r="N407" s="482">
        <v>0</v>
      </c>
      <c r="O407" s="482">
        <v>0</v>
      </c>
      <c r="P407" s="482">
        <v>0</v>
      </c>
      <c r="Q407" s="482">
        <v>0</v>
      </c>
      <c r="R407" s="482">
        <v>0</v>
      </c>
      <c r="S407" s="482">
        <v>0</v>
      </c>
      <c r="T407" s="482">
        <v>0</v>
      </c>
      <c r="U407" s="482">
        <v>0</v>
      </c>
      <c r="V407" s="482">
        <v>0</v>
      </c>
      <c r="W407" s="482">
        <v>0</v>
      </c>
      <c r="X407" s="482">
        <v>0</v>
      </c>
      <c r="Y407" s="490" t="s">
        <v>418</v>
      </c>
      <c r="Z407" s="490" t="s">
        <v>418</v>
      </c>
      <c r="AA407" s="482">
        <v>0</v>
      </c>
      <c r="AB407" s="490">
        <v>0</v>
      </c>
      <c r="AC407" s="482">
        <v>0</v>
      </c>
      <c r="AD407" s="490">
        <v>0</v>
      </c>
      <c r="AE407" s="482">
        <v>0</v>
      </c>
      <c r="AF407" s="491">
        <v>0</v>
      </c>
    </row>
    <row r="408" spans="1:32" ht="15" customHeight="1" x14ac:dyDescent="0.2">
      <c r="A408" s="463" t="s">
        <v>61</v>
      </c>
      <c r="B408" s="488">
        <v>0</v>
      </c>
      <c r="C408" s="488">
        <v>0</v>
      </c>
      <c r="D408" s="488">
        <v>0</v>
      </c>
      <c r="E408" s="488">
        <v>0</v>
      </c>
      <c r="F408" s="488">
        <v>0</v>
      </c>
      <c r="G408" s="488">
        <v>0</v>
      </c>
      <c r="H408" s="488">
        <v>0</v>
      </c>
      <c r="I408" s="488" t="s">
        <v>20</v>
      </c>
      <c r="J408" s="479" t="s">
        <v>61</v>
      </c>
      <c r="K408" s="498">
        <v>0</v>
      </c>
      <c r="L408" s="488">
        <v>0</v>
      </c>
      <c r="M408" s="488">
        <v>0</v>
      </c>
      <c r="N408" s="488">
        <v>0</v>
      </c>
      <c r="O408" s="488">
        <v>0</v>
      </c>
      <c r="P408" s="488">
        <v>0</v>
      </c>
      <c r="Q408" s="488">
        <v>0</v>
      </c>
      <c r="R408" s="488">
        <v>0</v>
      </c>
      <c r="S408" s="488">
        <v>0</v>
      </c>
      <c r="T408" s="488">
        <v>0</v>
      </c>
      <c r="U408" s="488">
        <v>0</v>
      </c>
      <c r="V408" s="488">
        <v>0</v>
      </c>
      <c r="W408" s="488">
        <v>0</v>
      </c>
      <c r="X408" s="488">
        <v>0</v>
      </c>
      <c r="Y408" s="499" t="s">
        <v>418</v>
      </c>
      <c r="Z408" s="499" t="s">
        <v>418</v>
      </c>
      <c r="AA408" s="488">
        <v>0</v>
      </c>
      <c r="AB408" s="499">
        <v>0</v>
      </c>
      <c r="AC408" s="488">
        <v>0</v>
      </c>
      <c r="AD408" s="499">
        <v>0</v>
      </c>
      <c r="AE408" s="488">
        <v>0</v>
      </c>
      <c r="AF408" s="500">
        <v>0</v>
      </c>
    </row>
    <row r="409" spans="1:32" ht="15" customHeight="1" x14ac:dyDescent="0.2">
      <c r="A409" s="463" t="s">
        <v>107</v>
      </c>
      <c r="B409" s="482">
        <v>0</v>
      </c>
      <c r="C409" s="482">
        <v>0</v>
      </c>
      <c r="D409" s="482">
        <v>0</v>
      </c>
      <c r="E409" s="482">
        <v>0</v>
      </c>
      <c r="F409" s="482">
        <v>0</v>
      </c>
      <c r="G409" s="482">
        <v>0</v>
      </c>
      <c r="H409" s="482">
        <v>0</v>
      </c>
      <c r="I409" s="482" t="s">
        <v>20</v>
      </c>
      <c r="J409" s="479" t="s">
        <v>107</v>
      </c>
      <c r="K409" s="489">
        <v>0</v>
      </c>
      <c r="L409" s="482">
        <v>0</v>
      </c>
      <c r="M409" s="482">
        <v>0</v>
      </c>
      <c r="N409" s="482">
        <v>0</v>
      </c>
      <c r="O409" s="482">
        <v>0</v>
      </c>
      <c r="P409" s="482">
        <v>0</v>
      </c>
      <c r="Q409" s="482">
        <v>0</v>
      </c>
      <c r="R409" s="482">
        <v>0</v>
      </c>
      <c r="S409" s="482">
        <v>0</v>
      </c>
      <c r="T409" s="482">
        <v>0</v>
      </c>
      <c r="U409" s="482">
        <v>0</v>
      </c>
      <c r="V409" s="482">
        <v>0</v>
      </c>
      <c r="W409" s="482">
        <v>0</v>
      </c>
      <c r="X409" s="482">
        <v>0</v>
      </c>
      <c r="Y409" s="490" t="s">
        <v>418</v>
      </c>
      <c r="Z409" s="490" t="s">
        <v>418</v>
      </c>
      <c r="AA409" s="482">
        <v>0</v>
      </c>
      <c r="AB409" s="490">
        <v>0</v>
      </c>
      <c r="AC409" s="482">
        <v>0</v>
      </c>
      <c r="AD409" s="490">
        <v>0</v>
      </c>
      <c r="AE409" s="482">
        <v>0</v>
      </c>
      <c r="AF409" s="491">
        <v>0</v>
      </c>
    </row>
    <row r="410" spans="1:32" ht="15" customHeight="1" x14ac:dyDescent="0.2">
      <c r="A410" s="463" t="s">
        <v>108</v>
      </c>
      <c r="B410" s="482">
        <v>1</v>
      </c>
      <c r="C410" s="482">
        <v>0</v>
      </c>
      <c r="D410" s="482">
        <v>1</v>
      </c>
      <c r="E410" s="482">
        <v>0</v>
      </c>
      <c r="F410" s="482">
        <v>0</v>
      </c>
      <c r="G410" s="482">
        <v>0</v>
      </c>
      <c r="H410" s="482">
        <v>0</v>
      </c>
      <c r="I410" s="482" t="s">
        <v>20</v>
      </c>
      <c r="J410" s="479" t="s">
        <v>108</v>
      </c>
      <c r="K410" s="489">
        <v>0</v>
      </c>
      <c r="L410" s="482">
        <v>0</v>
      </c>
      <c r="M410" s="482">
        <v>0</v>
      </c>
      <c r="N410" s="482">
        <v>1</v>
      </c>
      <c r="O410" s="482">
        <v>0</v>
      </c>
      <c r="P410" s="482">
        <v>0</v>
      </c>
      <c r="Q410" s="482">
        <v>0</v>
      </c>
      <c r="R410" s="482">
        <v>0</v>
      </c>
      <c r="S410" s="482">
        <v>0</v>
      </c>
      <c r="T410" s="482">
        <v>0</v>
      </c>
      <c r="U410" s="482">
        <v>0</v>
      </c>
      <c r="V410" s="482">
        <v>0</v>
      </c>
      <c r="W410" s="482">
        <v>0</v>
      </c>
      <c r="X410" s="482">
        <v>0</v>
      </c>
      <c r="Y410" s="490">
        <v>21.8</v>
      </c>
      <c r="Z410" s="490" t="s">
        <v>418</v>
      </c>
      <c r="AA410" s="482">
        <v>0</v>
      </c>
      <c r="AB410" s="490">
        <v>0</v>
      </c>
      <c r="AC410" s="482">
        <v>0</v>
      </c>
      <c r="AD410" s="490">
        <v>0</v>
      </c>
      <c r="AE410" s="482">
        <v>0</v>
      </c>
      <c r="AF410" s="491">
        <v>0</v>
      </c>
    </row>
    <row r="411" spans="1:32" ht="15" customHeight="1" thickBot="1" x14ac:dyDescent="0.25">
      <c r="A411" s="463" t="s">
        <v>109</v>
      </c>
      <c r="B411" s="492">
        <v>1</v>
      </c>
      <c r="C411" s="493">
        <v>0</v>
      </c>
      <c r="D411" s="493">
        <v>0</v>
      </c>
      <c r="E411" s="493">
        <v>1</v>
      </c>
      <c r="F411" s="493">
        <v>0</v>
      </c>
      <c r="G411" s="493">
        <v>0</v>
      </c>
      <c r="H411" s="493">
        <v>0</v>
      </c>
      <c r="I411" s="494" t="s">
        <v>20</v>
      </c>
      <c r="J411" s="479" t="s">
        <v>109</v>
      </c>
      <c r="K411" s="495">
        <v>0</v>
      </c>
      <c r="L411" s="493">
        <v>0</v>
      </c>
      <c r="M411" s="493">
        <v>1</v>
      </c>
      <c r="N411" s="493">
        <v>0</v>
      </c>
      <c r="O411" s="493">
        <v>0</v>
      </c>
      <c r="P411" s="493">
        <v>0</v>
      </c>
      <c r="Q411" s="493">
        <v>0</v>
      </c>
      <c r="R411" s="493">
        <v>0</v>
      </c>
      <c r="S411" s="493">
        <v>0</v>
      </c>
      <c r="T411" s="493">
        <v>0</v>
      </c>
      <c r="U411" s="493">
        <v>0</v>
      </c>
      <c r="V411" s="493">
        <v>0</v>
      </c>
      <c r="W411" s="493">
        <v>0</v>
      </c>
      <c r="X411" s="493">
        <v>0</v>
      </c>
      <c r="Y411" s="496">
        <v>18.899999999999999</v>
      </c>
      <c r="Z411" s="496" t="s">
        <v>418</v>
      </c>
      <c r="AA411" s="493">
        <v>0</v>
      </c>
      <c r="AB411" s="496">
        <v>0</v>
      </c>
      <c r="AC411" s="493">
        <v>0</v>
      </c>
      <c r="AD411" s="496">
        <v>0</v>
      </c>
      <c r="AE411" s="493">
        <v>0</v>
      </c>
      <c r="AF411" s="497">
        <v>0</v>
      </c>
    </row>
    <row r="412" spans="1:32" ht="15" customHeight="1" x14ac:dyDescent="0.2">
      <c r="A412" s="463" t="s">
        <v>63</v>
      </c>
      <c r="B412" s="482">
        <v>0</v>
      </c>
      <c r="C412" s="482">
        <v>0</v>
      </c>
      <c r="D412" s="482">
        <v>0</v>
      </c>
      <c r="E412" s="482">
        <v>0</v>
      </c>
      <c r="F412" s="482">
        <v>0</v>
      </c>
      <c r="G412" s="482">
        <v>0</v>
      </c>
      <c r="H412" s="482">
        <v>0</v>
      </c>
      <c r="I412" s="482" t="s">
        <v>20</v>
      </c>
      <c r="J412" s="479" t="s">
        <v>63</v>
      </c>
      <c r="K412" s="489">
        <v>0</v>
      </c>
      <c r="L412" s="482">
        <v>0</v>
      </c>
      <c r="M412" s="482">
        <v>0</v>
      </c>
      <c r="N412" s="482">
        <v>0</v>
      </c>
      <c r="O412" s="482">
        <v>0</v>
      </c>
      <c r="P412" s="482">
        <v>0</v>
      </c>
      <c r="Q412" s="482">
        <v>0</v>
      </c>
      <c r="R412" s="482">
        <v>0</v>
      </c>
      <c r="S412" s="482">
        <v>0</v>
      </c>
      <c r="T412" s="482">
        <v>0</v>
      </c>
      <c r="U412" s="482">
        <v>0</v>
      </c>
      <c r="V412" s="482">
        <v>0</v>
      </c>
      <c r="W412" s="482">
        <v>0</v>
      </c>
      <c r="X412" s="482">
        <v>0</v>
      </c>
      <c r="Y412" s="490" t="s">
        <v>418</v>
      </c>
      <c r="Z412" s="490" t="s">
        <v>418</v>
      </c>
      <c r="AA412" s="482">
        <v>0</v>
      </c>
      <c r="AB412" s="490">
        <v>0</v>
      </c>
      <c r="AC412" s="482">
        <v>0</v>
      </c>
      <c r="AD412" s="490">
        <v>0</v>
      </c>
      <c r="AE412" s="482">
        <v>0</v>
      </c>
      <c r="AF412" s="491">
        <v>0</v>
      </c>
    </row>
    <row r="413" spans="1:32" ht="15" customHeight="1" x14ac:dyDescent="0.2">
      <c r="A413" s="463" t="s">
        <v>110</v>
      </c>
      <c r="B413" s="482">
        <v>1</v>
      </c>
      <c r="C413" s="482">
        <v>0</v>
      </c>
      <c r="D413" s="482">
        <v>0</v>
      </c>
      <c r="E413" s="482">
        <v>0</v>
      </c>
      <c r="F413" s="482">
        <v>1</v>
      </c>
      <c r="G413" s="482">
        <v>0</v>
      </c>
      <c r="H413" s="482">
        <v>0</v>
      </c>
      <c r="I413" s="482" t="s">
        <v>20</v>
      </c>
      <c r="J413" s="479" t="s">
        <v>110</v>
      </c>
      <c r="K413" s="489">
        <v>0</v>
      </c>
      <c r="L413" s="482">
        <v>0</v>
      </c>
      <c r="M413" s="482">
        <v>1</v>
      </c>
      <c r="N413" s="482">
        <v>0</v>
      </c>
      <c r="O413" s="482">
        <v>0</v>
      </c>
      <c r="P413" s="482">
        <v>0</v>
      </c>
      <c r="Q413" s="482">
        <v>0</v>
      </c>
      <c r="R413" s="482">
        <v>0</v>
      </c>
      <c r="S413" s="482">
        <v>0</v>
      </c>
      <c r="T413" s="482">
        <v>0</v>
      </c>
      <c r="U413" s="482">
        <v>0</v>
      </c>
      <c r="V413" s="482">
        <v>0</v>
      </c>
      <c r="W413" s="482">
        <v>0</v>
      </c>
      <c r="X413" s="482">
        <v>0</v>
      </c>
      <c r="Y413" s="490">
        <v>15.8</v>
      </c>
      <c r="Z413" s="490" t="s">
        <v>418</v>
      </c>
      <c r="AA413" s="482">
        <v>0</v>
      </c>
      <c r="AB413" s="490">
        <v>0</v>
      </c>
      <c r="AC413" s="482">
        <v>0</v>
      </c>
      <c r="AD413" s="490">
        <v>0</v>
      </c>
      <c r="AE413" s="482">
        <v>0</v>
      </c>
      <c r="AF413" s="491">
        <v>0</v>
      </c>
    </row>
    <row r="414" spans="1:32" ht="15" customHeight="1" x14ac:dyDescent="0.2">
      <c r="A414" s="463" t="s">
        <v>111</v>
      </c>
      <c r="B414" s="482">
        <v>1</v>
      </c>
      <c r="C414" s="482">
        <v>0</v>
      </c>
      <c r="D414" s="482">
        <v>1</v>
      </c>
      <c r="E414" s="482">
        <v>0</v>
      </c>
      <c r="F414" s="482">
        <v>0</v>
      </c>
      <c r="G414" s="482">
        <v>0</v>
      </c>
      <c r="H414" s="482">
        <v>0</v>
      </c>
      <c r="I414" s="482" t="s">
        <v>20</v>
      </c>
      <c r="J414" s="479" t="s">
        <v>111</v>
      </c>
      <c r="K414" s="489">
        <v>0</v>
      </c>
      <c r="L414" s="482">
        <v>0</v>
      </c>
      <c r="M414" s="482">
        <v>1</v>
      </c>
      <c r="N414" s="482">
        <v>0</v>
      </c>
      <c r="O414" s="482">
        <v>0</v>
      </c>
      <c r="P414" s="482">
        <v>0</v>
      </c>
      <c r="Q414" s="482">
        <v>0</v>
      </c>
      <c r="R414" s="482">
        <v>0</v>
      </c>
      <c r="S414" s="482">
        <v>0</v>
      </c>
      <c r="T414" s="482">
        <v>0</v>
      </c>
      <c r="U414" s="482">
        <v>0</v>
      </c>
      <c r="V414" s="482">
        <v>0</v>
      </c>
      <c r="W414" s="482">
        <v>0</v>
      </c>
      <c r="X414" s="482">
        <v>0</v>
      </c>
      <c r="Y414" s="490">
        <v>19.8</v>
      </c>
      <c r="Z414" s="490" t="s">
        <v>418</v>
      </c>
      <c r="AA414" s="482">
        <v>0</v>
      </c>
      <c r="AB414" s="490">
        <v>0</v>
      </c>
      <c r="AC414" s="482">
        <v>0</v>
      </c>
      <c r="AD414" s="490">
        <v>0</v>
      </c>
      <c r="AE414" s="482">
        <v>0</v>
      </c>
      <c r="AF414" s="491">
        <v>0</v>
      </c>
    </row>
    <row r="415" spans="1:32" ht="15" customHeight="1" x14ac:dyDescent="0.2">
      <c r="A415" s="463" t="s">
        <v>112</v>
      </c>
      <c r="B415" s="482">
        <v>1</v>
      </c>
      <c r="C415" s="482">
        <v>0</v>
      </c>
      <c r="D415" s="482">
        <v>1</v>
      </c>
      <c r="E415" s="482">
        <v>0</v>
      </c>
      <c r="F415" s="482">
        <v>0</v>
      </c>
      <c r="G415" s="482">
        <v>0</v>
      </c>
      <c r="H415" s="482">
        <v>0</v>
      </c>
      <c r="I415" s="482" t="s">
        <v>20</v>
      </c>
      <c r="J415" s="479" t="s">
        <v>112</v>
      </c>
      <c r="K415" s="489">
        <v>0</v>
      </c>
      <c r="L415" s="482">
        <v>1</v>
      </c>
      <c r="M415" s="482">
        <v>0</v>
      </c>
      <c r="N415" s="482">
        <v>0</v>
      </c>
      <c r="O415" s="482">
        <v>0</v>
      </c>
      <c r="P415" s="482">
        <v>0</v>
      </c>
      <c r="Q415" s="482">
        <v>0</v>
      </c>
      <c r="R415" s="482">
        <v>0</v>
      </c>
      <c r="S415" s="482">
        <v>0</v>
      </c>
      <c r="T415" s="482">
        <v>0</v>
      </c>
      <c r="U415" s="482">
        <v>0</v>
      </c>
      <c r="V415" s="482">
        <v>0</v>
      </c>
      <c r="W415" s="482">
        <v>0</v>
      </c>
      <c r="X415" s="482">
        <v>0</v>
      </c>
      <c r="Y415" s="490">
        <v>10.1</v>
      </c>
      <c r="Z415" s="490" t="s">
        <v>418</v>
      </c>
      <c r="AA415" s="482">
        <v>0</v>
      </c>
      <c r="AB415" s="490">
        <v>0</v>
      </c>
      <c r="AC415" s="482">
        <v>0</v>
      </c>
      <c r="AD415" s="490">
        <v>0</v>
      </c>
      <c r="AE415" s="482">
        <v>0</v>
      </c>
      <c r="AF415" s="491">
        <v>0</v>
      </c>
    </row>
    <row r="416" spans="1:32" ht="15" customHeight="1" x14ac:dyDescent="0.2">
      <c r="A416" s="463" t="s">
        <v>64</v>
      </c>
      <c r="B416" s="482">
        <v>0</v>
      </c>
      <c r="C416" s="482">
        <v>0</v>
      </c>
      <c r="D416" s="482">
        <v>0</v>
      </c>
      <c r="E416" s="482">
        <v>0</v>
      </c>
      <c r="F416" s="482">
        <v>0</v>
      </c>
      <c r="G416" s="482">
        <v>0</v>
      </c>
      <c r="H416" s="482">
        <v>0</v>
      </c>
      <c r="I416" s="482" t="s">
        <v>20</v>
      </c>
      <c r="J416" s="479" t="s">
        <v>64</v>
      </c>
      <c r="K416" s="489">
        <v>0</v>
      </c>
      <c r="L416" s="482">
        <v>0</v>
      </c>
      <c r="M416" s="482">
        <v>0</v>
      </c>
      <c r="N416" s="482">
        <v>0</v>
      </c>
      <c r="O416" s="482">
        <v>0</v>
      </c>
      <c r="P416" s="482">
        <v>0</v>
      </c>
      <c r="Q416" s="482">
        <v>0</v>
      </c>
      <c r="R416" s="482">
        <v>0</v>
      </c>
      <c r="S416" s="482">
        <v>0</v>
      </c>
      <c r="T416" s="482">
        <v>0</v>
      </c>
      <c r="U416" s="482">
        <v>0</v>
      </c>
      <c r="V416" s="482">
        <v>0</v>
      </c>
      <c r="W416" s="482">
        <v>0</v>
      </c>
      <c r="X416" s="482">
        <v>0</v>
      </c>
      <c r="Y416" s="490" t="s">
        <v>418</v>
      </c>
      <c r="Z416" s="490" t="s">
        <v>418</v>
      </c>
      <c r="AA416" s="482">
        <v>0</v>
      </c>
      <c r="AB416" s="490">
        <v>0</v>
      </c>
      <c r="AC416" s="482">
        <v>0</v>
      </c>
      <c r="AD416" s="490">
        <v>0</v>
      </c>
      <c r="AE416" s="482">
        <v>0</v>
      </c>
      <c r="AF416" s="491">
        <v>0</v>
      </c>
    </row>
    <row r="417" spans="1:32" ht="15" customHeight="1" x14ac:dyDescent="0.2">
      <c r="A417" s="463" t="s">
        <v>113</v>
      </c>
      <c r="B417" s="482">
        <v>0</v>
      </c>
      <c r="C417" s="482">
        <v>0</v>
      </c>
      <c r="D417" s="482">
        <v>0</v>
      </c>
      <c r="E417" s="482">
        <v>0</v>
      </c>
      <c r="F417" s="482">
        <v>0</v>
      </c>
      <c r="G417" s="482">
        <v>0</v>
      </c>
      <c r="H417" s="482">
        <v>0</v>
      </c>
      <c r="I417" s="482" t="s">
        <v>20</v>
      </c>
      <c r="J417" s="479" t="s">
        <v>113</v>
      </c>
      <c r="K417" s="489">
        <v>0</v>
      </c>
      <c r="L417" s="482">
        <v>0</v>
      </c>
      <c r="M417" s="482">
        <v>0</v>
      </c>
      <c r="N417" s="482">
        <v>0</v>
      </c>
      <c r="O417" s="482">
        <v>0</v>
      </c>
      <c r="P417" s="482">
        <v>0</v>
      </c>
      <c r="Q417" s="482">
        <v>0</v>
      </c>
      <c r="R417" s="482">
        <v>0</v>
      </c>
      <c r="S417" s="482">
        <v>0</v>
      </c>
      <c r="T417" s="482">
        <v>0</v>
      </c>
      <c r="U417" s="482">
        <v>0</v>
      </c>
      <c r="V417" s="482">
        <v>0</v>
      </c>
      <c r="W417" s="482">
        <v>0</v>
      </c>
      <c r="X417" s="482">
        <v>0</v>
      </c>
      <c r="Y417" s="490" t="s">
        <v>418</v>
      </c>
      <c r="Z417" s="490" t="s">
        <v>418</v>
      </c>
      <c r="AA417" s="482">
        <v>0</v>
      </c>
      <c r="AB417" s="490">
        <v>0</v>
      </c>
      <c r="AC417" s="482">
        <v>0</v>
      </c>
      <c r="AD417" s="490">
        <v>0</v>
      </c>
      <c r="AE417" s="482">
        <v>0</v>
      </c>
      <c r="AF417" s="491">
        <v>0</v>
      </c>
    </row>
    <row r="418" spans="1:32" ht="15" customHeight="1" x14ac:dyDescent="0.2">
      <c r="A418" s="463" t="s">
        <v>114</v>
      </c>
      <c r="B418" s="482">
        <v>0</v>
      </c>
      <c r="C418" s="482">
        <v>0</v>
      </c>
      <c r="D418" s="482">
        <v>0</v>
      </c>
      <c r="E418" s="482">
        <v>0</v>
      </c>
      <c r="F418" s="482">
        <v>0</v>
      </c>
      <c r="G418" s="482">
        <v>0</v>
      </c>
      <c r="H418" s="482">
        <v>0</v>
      </c>
      <c r="I418" s="482" t="s">
        <v>20</v>
      </c>
      <c r="J418" s="479" t="s">
        <v>114</v>
      </c>
      <c r="K418" s="489">
        <v>0</v>
      </c>
      <c r="L418" s="482">
        <v>0</v>
      </c>
      <c r="M418" s="482">
        <v>0</v>
      </c>
      <c r="N418" s="482">
        <v>0</v>
      </c>
      <c r="O418" s="482">
        <v>0</v>
      </c>
      <c r="P418" s="482">
        <v>0</v>
      </c>
      <c r="Q418" s="482">
        <v>0</v>
      </c>
      <c r="R418" s="482">
        <v>0</v>
      </c>
      <c r="S418" s="482">
        <v>0</v>
      </c>
      <c r="T418" s="482">
        <v>0</v>
      </c>
      <c r="U418" s="482">
        <v>0</v>
      </c>
      <c r="V418" s="482">
        <v>0</v>
      </c>
      <c r="W418" s="482">
        <v>0</v>
      </c>
      <c r="X418" s="482">
        <v>0</v>
      </c>
      <c r="Y418" s="490" t="s">
        <v>418</v>
      </c>
      <c r="Z418" s="490" t="s">
        <v>418</v>
      </c>
      <c r="AA418" s="482">
        <v>0</v>
      </c>
      <c r="AB418" s="490">
        <v>0</v>
      </c>
      <c r="AC418" s="482">
        <v>0</v>
      </c>
      <c r="AD418" s="490">
        <v>0</v>
      </c>
      <c r="AE418" s="482">
        <v>0</v>
      </c>
      <c r="AF418" s="491">
        <v>0</v>
      </c>
    </row>
    <row r="419" spans="1:32" ht="15" customHeight="1" x14ac:dyDescent="0.2">
      <c r="A419" s="463" t="s">
        <v>115</v>
      </c>
      <c r="B419" s="482">
        <v>0</v>
      </c>
      <c r="C419" s="482">
        <v>0</v>
      </c>
      <c r="D419" s="482">
        <v>0</v>
      </c>
      <c r="E419" s="482">
        <v>0</v>
      </c>
      <c r="F419" s="482">
        <v>0</v>
      </c>
      <c r="G419" s="482">
        <v>0</v>
      </c>
      <c r="H419" s="482">
        <v>0</v>
      </c>
      <c r="I419" s="482" t="s">
        <v>20</v>
      </c>
      <c r="J419" s="479" t="s">
        <v>115</v>
      </c>
      <c r="K419" s="489">
        <v>0</v>
      </c>
      <c r="L419" s="482">
        <v>0</v>
      </c>
      <c r="M419" s="482">
        <v>0</v>
      </c>
      <c r="N419" s="482">
        <v>0</v>
      </c>
      <c r="O419" s="482">
        <v>0</v>
      </c>
      <c r="P419" s="482">
        <v>0</v>
      </c>
      <c r="Q419" s="482">
        <v>0</v>
      </c>
      <c r="R419" s="482">
        <v>0</v>
      </c>
      <c r="S419" s="482">
        <v>0</v>
      </c>
      <c r="T419" s="482">
        <v>0</v>
      </c>
      <c r="U419" s="482">
        <v>0</v>
      </c>
      <c r="V419" s="482">
        <v>0</v>
      </c>
      <c r="W419" s="482">
        <v>0</v>
      </c>
      <c r="X419" s="482">
        <v>0</v>
      </c>
      <c r="Y419" s="490" t="s">
        <v>418</v>
      </c>
      <c r="Z419" s="490" t="s">
        <v>418</v>
      </c>
      <c r="AA419" s="482">
        <v>0</v>
      </c>
      <c r="AB419" s="490">
        <v>0</v>
      </c>
      <c r="AC419" s="482">
        <v>0</v>
      </c>
      <c r="AD419" s="490">
        <v>0</v>
      </c>
      <c r="AE419" s="482">
        <v>0</v>
      </c>
      <c r="AF419" s="491">
        <v>0</v>
      </c>
    </row>
    <row r="420" spans="1:32" ht="15" customHeight="1" x14ac:dyDescent="0.2">
      <c r="A420" s="463" t="s">
        <v>66</v>
      </c>
      <c r="B420" s="482">
        <v>0</v>
      </c>
      <c r="C420" s="482">
        <v>0</v>
      </c>
      <c r="D420" s="482">
        <v>0</v>
      </c>
      <c r="E420" s="482">
        <v>0</v>
      </c>
      <c r="F420" s="482">
        <v>0</v>
      </c>
      <c r="G420" s="482">
        <v>0</v>
      </c>
      <c r="H420" s="482">
        <v>0</v>
      </c>
      <c r="I420" s="482" t="s">
        <v>20</v>
      </c>
      <c r="J420" s="479" t="s">
        <v>66</v>
      </c>
      <c r="K420" s="489">
        <v>0</v>
      </c>
      <c r="L420" s="482">
        <v>0</v>
      </c>
      <c r="M420" s="482">
        <v>0</v>
      </c>
      <c r="N420" s="482">
        <v>0</v>
      </c>
      <c r="O420" s="482">
        <v>0</v>
      </c>
      <c r="P420" s="482">
        <v>0</v>
      </c>
      <c r="Q420" s="482">
        <v>0</v>
      </c>
      <c r="R420" s="482">
        <v>0</v>
      </c>
      <c r="S420" s="482">
        <v>0</v>
      </c>
      <c r="T420" s="482">
        <v>0</v>
      </c>
      <c r="U420" s="482">
        <v>0</v>
      </c>
      <c r="V420" s="482">
        <v>0</v>
      </c>
      <c r="W420" s="482">
        <v>0</v>
      </c>
      <c r="X420" s="482">
        <v>0</v>
      </c>
      <c r="Y420" s="490" t="s">
        <v>418</v>
      </c>
      <c r="Z420" s="490" t="s">
        <v>418</v>
      </c>
      <c r="AA420" s="482">
        <v>0</v>
      </c>
      <c r="AB420" s="490">
        <v>0</v>
      </c>
      <c r="AC420" s="482">
        <v>0</v>
      </c>
      <c r="AD420" s="490">
        <v>0</v>
      </c>
      <c r="AE420" s="482">
        <v>0</v>
      </c>
      <c r="AF420" s="491">
        <v>0</v>
      </c>
    </row>
    <row r="421" spans="1:32" ht="15" customHeight="1" x14ac:dyDescent="0.2">
      <c r="A421" s="463" t="s">
        <v>116</v>
      </c>
      <c r="B421" s="482">
        <v>1</v>
      </c>
      <c r="C421" s="482">
        <v>0</v>
      </c>
      <c r="D421" s="482">
        <v>1</v>
      </c>
      <c r="E421" s="482">
        <v>0</v>
      </c>
      <c r="F421" s="482">
        <v>0</v>
      </c>
      <c r="G421" s="482">
        <v>0</v>
      </c>
      <c r="H421" s="482">
        <v>0</v>
      </c>
      <c r="I421" s="482" t="s">
        <v>20</v>
      </c>
      <c r="J421" s="479" t="s">
        <v>116</v>
      </c>
      <c r="K421" s="489">
        <v>0</v>
      </c>
      <c r="L421" s="482">
        <v>0</v>
      </c>
      <c r="M421" s="482">
        <v>1</v>
      </c>
      <c r="N421" s="482">
        <v>0</v>
      </c>
      <c r="O421" s="482">
        <v>0</v>
      </c>
      <c r="P421" s="482">
        <v>0</v>
      </c>
      <c r="Q421" s="482">
        <v>0</v>
      </c>
      <c r="R421" s="482">
        <v>0</v>
      </c>
      <c r="S421" s="482">
        <v>0</v>
      </c>
      <c r="T421" s="482">
        <v>0</v>
      </c>
      <c r="U421" s="482">
        <v>0</v>
      </c>
      <c r="V421" s="482">
        <v>0</v>
      </c>
      <c r="W421" s="482">
        <v>0</v>
      </c>
      <c r="X421" s="482">
        <v>0</v>
      </c>
      <c r="Y421" s="490">
        <v>15.1</v>
      </c>
      <c r="Z421" s="490" t="s">
        <v>418</v>
      </c>
      <c r="AA421" s="482">
        <v>0</v>
      </c>
      <c r="AB421" s="490">
        <v>0</v>
      </c>
      <c r="AC421" s="482">
        <v>0</v>
      </c>
      <c r="AD421" s="490">
        <v>0</v>
      </c>
      <c r="AE421" s="482">
        <v>0</v>
      </c>
      <c r="AF421" s="491">
        <v>0</v>
      </c>
    </row>
    <row r="422" spans="1:32" ht="15" customHeight="1" x14ac:dyDescent="0.2">
      <c r="A422" s="463" t="s">
        <v>117</v>
      </c>
      <c r="B422" s="482">
        <v>0</v>
      </c>
      <c r="C422" s="482">
        <v>0</v>
      </c>
      <c r="D422" s="482">
        <v>0</v>
      </c>
      <c r="E422" s="482">
        <v>0</v>
      </c>
      <c r="F422" s="482">
        <v>0</v>
      </c>
      <c r="G422" s="482">
        <v>0</v>
      </c>
      <c r="H422" s="482">
        <v>0</v>
      </c>
      <c r="I422" s="482" t="s">
        <v>20</v>
      </c>
      <c r="J422" s="479" t="s">
        <v>117</v>
      </c>
      <c r="K422" s="489">
        <v>0</v>
      </c>
      <c r="L422" s="482">
        <v>0</v>
      </c>
      <c r="M422" s="482">
        <v>0</v>
      </c>
      <c r="N422" s="482">
        <v>0</v>
      </c>
      <c r="O422" s="482">
        <v>0</v>
      </c>
      <c r="P422" s="482">
        <v>0</v>
      </c>
      <c r="Q422" s="482">
        <v>0</v>
      </c>
      <c r="R422" s="482">
        <v>0</v>
      </c>
      <c r="S422" s="482">
        <v>0</v>
      </c>
      <c r="T422" s="482">
        <v>0</v>
      </c>
      <c r="U422" s="482">
        <v>0</v>
      </c>
      <c r="V422" s="482">
        <v>0</v>
      </c>
      <c r="W422" s="482">
        <v>0</v>
      </c>
      <c r="X422" s="482">
        <v>0</v>
      </c>
      <c r="Y422" s="490" t="s">
        <v>418</v>
      </c>
      <c r="Z422" s="490" t="s">
        <v>418</v>
      </c>
      <c r="AA422" s="482">
        <v>0</v>
      </c>
      <c r="AB422" s="490">
        <v>0</v>
      </c>
      <c r="AC422" s="482">
        <v>0</v>
      </c>
      <c r="AD422" s="490">
        <v>0</v>
      </c>
      <c r="AE422" s="482">
        <v>0</v>
      </c>
      <c r="AF422" s="491">
        <v>0</v>
      </c>
    </row>
    <row r="423" spans="1:32" ht="15" customHeight="1" x14ac:dyDescent="0.2">
      <c r="A423" s="463" t="s">
        <v>118</v>
      </c>
      <c r="B423" s="482">
        <v>0</v>
      </c>
      <c r="C423" s="482">
        <v>0</v>
      </c>
      <c r="D423" s="482">
        <v>0</v>
      </c>
      <c r="E423" s="482">
        <v>0</v>
      </c>
      <c r="F423" s="482">
        <v>0</v>
      </c>
      <c r="G423" s="482">
        <v>0</v>
      </c>
      <c r="H423" s="482">
        <v>0</v>
      </c>
      <c r="I423" s="482" t="s">
        <v>20</v>
      </c>
      <c r="J423" s="479" t="s">
        <v>118</v>
      </c>
      <c r="K423" s="489">
        <v>0</v>
      </c>
      <c r="L423" s="482">
        <v>0</v>
      </c>
      <c r="M423" s="482">
        <v>0</v>
      </c>
      <c r="N423" s="482">
        <v>0</v>
      </c>
      <c r="O423" s="482">
        <v>0</v>
      </c>
      <c r="P423" s="482">
        <v>0</v>
      </c>
      <c r="Q423" s="482">
        <v>0</v>
      </c>
      <c r="R423" s="482">
        <v>0</v>
      </c>
      <c r="S423" s="482">
        <v>0</v>
      </c>
      <c r="T423" s="482">
        <v>0</v>
      </c>
      <c r="U423" s="482">
        <v>0</v>
      </c>
      <c r="V423" s="482">
        <v>0</v>
      </c>
      <c r="W423" s="482">
        <v>0</v>
      </c>
      <c r="X423" s="482">
        <v>0</v>
      </c>
      <c r="Y423" s="490" t="s">
        <v>418</v>
      </c>
      <c r="Z423" s="490" t="s">
        <v>418</v>
      </c>
      <c r="AA423" s="482">
        <v>0</v>
      </c>
      <c r="AB423" s="490">
        <v>0</v>
      </c>
      <c r="AC423" s="482">
        <v>0</v>
      </c>
      <c r="AD423" s="490">
        <v>0</v>
      </c>
      <c r="AE423" s="482">
        <v>0</v>
      </c>
      <c r="AF423" s="491">
        <v>0</v>
      </c>
    </row>
    <row r="424" spans="1:32" ht="15" customHeight="1" x14ac:dyDescent="0.2">
      <c r="A424" s="463" t="s">
        <v>68</v>
      </c>
      <c r="B424" s="482">
        <v>0</v>
      </c>
      <c r="C424" s="482">
        <v>0</v>
      </c>
      <c r="D424" s="482">
        <v>0</v>
      </c>
      <c r="E424" s="482">
        <v>0</v>
      </c>
      <c r="F424" s="482">
        <v>0</v>
      </c>
      <c r="G424" s="482">
        <v>0</v>
      </c>
      <c r="H424" s="482">
        <v>0</v>
      </c>
      <c r="I424" s="482" t="s">
        <v>20</v>
      </c>
      <c r="J424" s="479" t="s">
        <v>68</v>
      </c>
      <c r="K424" s="489">
        <v>0</v>
      </c>
      <c r="L424" s="482">
        <v>0</v>
      </c>
      <c r="M424" s="482">
        <v>0</v>
      </c>
      <c r="N424" s="482">
        <v>0</v>
      </c>
      <c r="O424" s="482">
        <v>0</v>
      </c>
      <c r="P424" s="482">
        <v>0</v>
      </c>
      <c r="Q424" s="482">
        <v>0</v>
      </c>
      <c r="R424" s="482">
        <v>0</v>
      </c>
      <c r="S424" s="482">
        <v>0</v>
      </c>
      <c r="T424" s="482">
        <v>0</v>
      </c>
      <c r="U424" s="482">
        <v>0</v>
      </c>
      <c r="V424" s="482">
        <v>0</v>
      </c>
      <c r="W424" s="482">
        <v>0</v>
      </c>
      <c r="X424" s="482">
        <v>0</v>
      </c>
      <c r="Y424" s="490" t="s">
        <v>418</v>
      </c>
      <c r="Z424" s="490" t="s">
        <v>418</v>
      </c>
      <c r="AA424" s="482">
        <v>0</v>
      </c>
      <c r="AB424" s="490">
        <v>0</v>
      </c>
      <c r="AC424" s="482">
        <v>0</v>
      </c>
      <c r="AD424" s="490">
        <v>0</v>
      </c>
      <c r="AE424" s="482">
        <v>0</v>
      </c>
      <c r="AF424" s="491">
        <v>0</v>
      </c>
    </row>
    <row r="425" spans="1:32" ht="15" customHeight="1" x14ac:dyDescent="0.2">
      <c r="A425" s="463" t="s">
        <v>119</v>
      </c>
      <c r="B425" s="482">
        <v>0</v>
      </c>
      <c r="C425" s="482">
        <v>0</v>
      </c>
      <c r="D425" s="482">
        <v>0</v>
      </c>
      <c r="E425" s="482">
        <v>0</v>
      </c>
      <c r="F425" s="482">
        <v>0</v>
      </c>
      <c r="G425" s="482">
        <v>0</v>
      </c>
      <c r="H425" s="482">
        <v>0</v>
      </c>
      <c r="I425" s="482" t="s">
        <v>20</v>
      </c>
      <c r="J425" s="479" t="s">
        <v>119</v>
      </c>
      <c r="K425" s="489">
        <v>0</v>
      </c>
      <c r="L425" s="482">
        <v>0</v>
      </c>
      <c r="M425" s="482">
        <v>0</v>
      </c>
      <c r="N425" s="482">
        <v>0</v>
      </c>
      <c r="O425" s="482">
        <v>0</v>
      </c>
      <c r="P425" s="482">
        <v>0</v>
      </c>
      <c r="Q425" s="482">
        <v>0</v>
      </c>
      <c r="R425" s="482">
        <v>0</v>
      </c>
      <c r="S425" s="482">
        <v>0</v>
      </c>
      <c r="T425" s="482">
        <v>0</v>
      </c>
      <c r="U425" s="482">
        <v>0</v>
      </c>
      <c r="V425" s="482">
        <v>0</v>
      </c>
      <c r="W425" s="482">
        <v>0</v>
      </c>
      <c r="X425" s="482">
        <v>0</v>
      </c>
      <c r="Y425" s="490" t="s">
        <v>418</v>
      </c>
      <c r="Z425" s="490" t="s">
        <v>418</v>
      </c>
      <c r="AA425" s="482">
        <v>0</v>
      </c>
      <c r="AB425" s="490">
        <v>0</v>
      </c>
      <c r="AC425" s="482">
        <v>0</v>
      </c>
      <c r="AD425" s="490">
        <v>0</v>
      </c>
      <c r="AE425" s="482">
        <v>0</v>
      </c>
      <c r="AF425" s="491">
        <v>0</v>
      </c>
    </row>
    <row r="426" spans="1:32" ht="15" customHeight="1" x14ac:dyDescent="0.2">
      <c r="A426" s="463" t="s">
        <v>120</v>
      </c>
      <c r="B426" s="482">
        <v>0</v>
      </c>
      <c r="C426" s="482">
        <v>0</v>
      </c>
      <c r="D426" s="482">
        <v>0</v>
      </c>
      <c r="E426" s="482">
        <v>0</v>
      </c>
      <c r="F426" s="482">
        <v>0</v>
      </c>
      <c r="G426" s="482">
        <v>0</v>
      </c>
      <c r="H426" s="482">
        <v>0</v>
      </c>
      <c r="I426" s="482" t="s">
        <v>20</v>
      </c>
      <c r="J426" s="479" t="s">
        <v>120</v>
      </c>
      <c r="K426" s="489">
        <v>0</v>
      </c>
      <c r="L426" s="482">
        <v>0</v>
      </c>
      <c r="M426" s="482">
        <v>0</v>
      </c>
      <c r="N426" s="482">
        <v>0</v>
      </c>
      <c r="O426" s="482">
        <v>0</v>
      </c>
      <c r="P426" s="482">
        <v>0</v>
      </c>
      <c r="Q426" s="482">
        <v>0</v>
      </c>
      <c r="R426" s="482">
        <v>0</v>
      </c>
      <c r="S426" s="482">
        <v>0</v>
      </c>
      <c r="T426" s="482">
        <v>0</v>
      </c>
      <c r="U426" s="482">
        <v>0</v>
      </c>
      <c r="V426" s="482">
        <v>0</v>
      </c>
      <c r="W426" s="482">
        <v>0</v>
      </c>
      <c r="X426" s="482">
        <v>0</v>
      </c>
      <c r="Y426" s="490" t="s">
        <v>418</v>
      </c>
      <c r="Z426" s="490" t="s">
        <v>418</v>
      </c>
      <c r="AA426" s="482">
        <v>0</v>
      </c>
      <c r="AB426" s="490">
        <v>0</v>
      </c>
      <c r="AC426" s="482">
        <v>0</v>
      </c>
      <c r="AD426" s="490">
        <v>0</v>
      </c>
      <c r="AE426" s="482">
        <v>0</v>
      </c>
      <c r="AF426" s="491">
        <v>0</v>
      </c>
    </row>
    <row r="427" spans="1:32" ht="15" customHeight="1" x14ac:dyDescent="0.2">
      <c r="A427" s="463" t="s">
        <v>121</v>
      </c>
      <c r="B427" s="482">
        <v>0</v>
      </c>
      <c r="C427" s="482">
        <v>0</v>
      </c>
      <c r="D427" s="482">
        <v>0</v>
      </c>
      <c r="E427" s="482">
        <v>0</v>
      </c>
      <c r="F427" s="482">
        <v>0</v>
      </c>
      <c r="G427" s="482">
        <v>0</v>
      </c>
      <c r="H427" s="482">
        <v>0</v>
      </c>
      <c r="I427" s="482" t="s">
        <v>20</v>
      </c>
      <c r="J427" s="479" t="s">
        <v>121</v>
      </c>
      <c r="K427" s="489">
        <v>0</v>
      </c>
      <c r="L427" s="482">
        <v>0</v>
      </c>
      <c r="M427" s="482">
        <v>0</v>
      </c>
      <c r="N427" s="482">
        <v>0</v>
      </c>
      <c r="O427" s="482">
        <v>0</v>
      </c>
      <c r="P427" s="482">
        <v>0</v>
      </c>
      <c r="Q427" s="482">
        <v>0</v>
      </c>
      <c r="R427" s="482">
        <v>0</v>
      </c>
      <c r="S427" s="482">
        <v>0</v>
      </c>
      <c r="T427" s="482">
        <v>0</v>
      </c>
      <c r="U427" s="482">
        <v>0</v>
      </c>
      <c r="V427" s="482">
        <v>0</v>
      </c>
      <c r="W427" s="482">
        <v>0</v>
      </c>
      <c r="X427" s="482">
        <v>0</v>
      </c>
      <c r="Y427" s="490" t="s">
        <v>418</v>
      </c>
      <c r="Z427" s="490" t="s">
        <v>418</v>
      </c>
      <c r="AA427" s="482">
        <v>0</v>
      </c>
      <c r="AB427" s="490">
        <v>0</v>
      </c>
      <c r="AC427" s="482">
        <v>0</v>
      </c>
      <c r="AD427" s="490">
        <v>0</v>
      </c>
      <c r="AE427" s="482">
        <v>0</v>
      </c>
      <c r="AF427" s="491">
        <v>0</v>
      </c>
    </row>
    <row r="428" spans="1:32" ht="15" customHeight="1" x14ac:dyDescent="0.2">
      <c r="A428" s="463" t="s">
        <v>70</v>
      </c>
      <c r="B428" s="482">
        <v>0</v>
      </c>
      <c r="C428" s="482">
        <v>0</v>
      </c>
      <c r="D428" s="482">
        <v>0</v>
      </c>
      <c r="E428" s="482">
        <v>0</v>
      </c>
      <c r="F428" s="482">
        <v>0</v>
      </c>
      <c r="G428" s="482">
        <v>0</v>
      </c>
      <c r="H428" s="482">
        <v>0</v>
      </c>
      <c r="I428" s="482" t="s">
        <v>20</v>
      </c>
      <c r="J428" s="479" t="s">
        <v>70</v>
      </c>
      <c r="K428" s="489">
        <v>0</v>
      </c>
      <c r="L428" s="482">
        <v>0</v>
      </c>
      <c r="M428" s="482">
        <v>0</v>
      </c>
      <c r="N428" s="482">
        <v>0</v>
      </c>
      <c r="O428" s="482">
        <v>0</v>
      </c>
      <c r="P428" s="482">
        <v>0</v>
      </c>
      <c r="Q428" s="482">
        <v>0</v>
      </c>
      <c r="R428" s="482">
        <v>0</v>
      </c>
      <c r="S428" s="482">
        <v>0</v>
      </c>
      <c r="T428" s="482">
        <v>0</v>
      </c>
      <c r="U428" s="482">
        <v>0</v>
      </c>
      <c r="V428" s="482">
        <v>0</v>
      </c>
      <c r="W428" s="482">
        <v>0</v>
      </c>
      <c r="X428" s="482">
        <v>0</v>
      </c>
      <c r="Y428" s="490" t="s">
        <v>418</v>
      </c>
      <c r="Z428" s="490" t="s">
        <v>418</v>
      </c>
      <c r="AA428" s="482">
        <v>0</v>
      </c>
      <c r="AB428" s="490">
        <v>0</v>
      </c>
      <c r="AC428" s="482">
        <v>0</v>
      </c>
      <c r="AD428" s="490">
        <v>0</v>
      </c>
      <c r="AE428" s="482">
        <v>0</v>
      </c>
      <c r="AF428" s="491">
        <v>0</v>
      </c>
    </row>
    <row r="429" spans="1:32" ht="15" customHeight="1" x14ac:dyDescent="0.2">
      <c r="A429" s="463" t="s">
        <v>122</v>
      </c>
      <c r="B429" s="482">
        <v>1</v>
      </c>
      <c r="C429" s="482">
        <v>0</v>
      </c>
      <c r="D429" s="482">
        <v>1</v>
      </c>
      <c r="E429" s="482">
        <v>0</v>
      </c>
      <c r="F429" s="482">
        <v>0</v>
      </c>
      <c r="G429" s="482">
        <v>0</v>
      </c>
      <c r="H429" s="482">
        <v>0</v>
      </c>
      <c r="I429" s="482" t="s">
        <v>20</v>
      </c>
      <c r="J429" s="479" t="s">
        <v>122</v>
      </c>
      <c r="K429" s="489">
        <v>1</v>
      </c>
      <c r="L429" s="482">
        <v>0</v>
      </c>
      <c r="M429" s="482">
        <v>0</v>
      </c>
      <c r="N429" s="482">
        <v>0</v>
      </c>
      <c r="O429" s="482">
        <v>0</v>
      </c>
      <c r="P429" s="482">
        <v>0</v>
      </c>
      <c r="Q429" s="482">
        <v>0</v>
      </c>
      <c r="R429" s="482">
        <v>0</v>
      </c>
      <c r="S429" s="482">
        <v>0</v>
      </c>
      <c r="T429" s="482">
        <v>0</v>
      </c>
      <c r="U429" s="482">
        <v>0</v>
      </c>
      <c r="V429" s="482">
        <v>0</v>
      </c>
      <c r="W429" s="482">
        <v>0</v>
      </c>
      <c r="X429" s="482">
        <v>0</v>
      </c>
      <c r="Y429" s="490">
        <v>7.9</v>
      </c>
      <c r="Z429" s="490" t="s">
        <v>418</v>
      </c>
      <c r="AA429" s="482">
        <v>0</v>
      </c>
      <c r="AB429" s="490">
        <v>0</v>
      </c>
      <c r="AC429" s="482">
        <v>0</v>
      </c>
      <c r="AD429" s="490">
        <v>0</v>
      </c>
      <c r="AE429" s="482">
        <v>0</v>
      </c>
      <c r="AF429" s="491">
        <v>0</v>
      </c>
    </row>
    <row r="430" spans="1:32" ht="15" customHeight="1" x14ac:dyDescent="0.2">
      <c r="A430" s="463" t="s">
        <v>123</v>
      </c>
      <c r="B430" s="482">
        <v>0</v>
      </c>
      <c r="C430" s="482">
        <v>0</v>
      </c>
      <c r="D430" s="482">
        <v>0</v>
      </c>
      <c r="E430" s="482">
        <v>0</v>
      </c>
      <c r="F430" s="482">
        <v>0</v>
      </c>
      <c r="G430" s="482">
        <v>0</v>
      </c>
      <c r="H430" s="482">
        <v>0</v>
      </c>
      <c r="I430" s="482" t="s">
        <v>20</v>
      </c>
      <c r="J430" s="479" t="s">
        <v>123</v>
      </c>
      <c r="K430" s="489">
        <v>0</v>
      </c>
      <c r="L430" s="482">
        <v>0</v>
      </c>
      <c r="M430" s="482">
        <v>0</v>
      </c>
      <c r="N430" s="482">
        <v>0</v>
      </c>
      <c r="O430" s="482">
        <v>0</v>
      </c>
      <c r="P430" s="482">
        <v>0</v>
      </c>
      <c r="Q430" s="482">
        <v>0</v>
      </c>
      <c r="R430" s="482">
        <v>0</v>
      </c>
      <c r="S430" s="482">
        <v>0</v>
      </c>
      <c r="T430" s="482">
        <v>0</v>
      </c>
      <c r="U430" s="482">
        <v>0</v>
      </c>
      <c r="V430" s="482">
        <v>0</v>
      </c>
      <c r="W430" s="482">
        <v>0</v>
      </c>
      <c r="X430" s="482">
        <v>0</v>
      </c>
      <c r="Y430" s="490" t="s">
        <v>418</v>
      </c>
      <c r="Z430" s="490" t="s">
        <v>418</v>
      </c>
      <c r="AA430" s="482">
        <v>0</v>
      </c>
      <c r="AB430" s="490">
        <v>0</v>
      </c>
      <c r="AC430" s="482">
        <v>0</v>
      </c>
      <c r="AD430" s="490">
        <v>0</v>
      </c>
      <c r="AE430" s="482">
        <v>0</v>
      </c>
      <c r="AF430" s="491">
        <v>0</v>
      </c>
    </row>
    <row r="431" spans="1:32" ht="15" customHeight="1" thickBot="1" x14ac:dyDescent="0.25">
      <c r="A431" s="463" t="s">
        <v>124</v>
      </c>
      <c r="B431" s="482">
        <v>0</v>
      </c>
      <c r="C431" s="482">
        <v>0</v>
      </c>
      <c r="D431" s="482">
        <v>0</v>
      </c>
      <c r="E431" s="482">
        <v>0</v>
      </c>
      <c r="F431" s="482">
        <v>0</v>
      </c>
      <c r="G431" s="482">
        <v>0</v>
      </c>
      <c r="H431" s="482">
        <v>0</v>
      </c>
      <c r="I431" s="482" t="s">
        <v>20</v>
      </c>
      <c r="J431" s="479" t="s">
        <v>124</v>
      </c>
      <c r="K431" s="501">
        <v>0</v>
      </c>
      <c r="L431" s="502">
        <v>0</v>
      </c>
      <c r="M431" s="502">
        <v>0</v>
      </c>
      <c r="N431" s="502">
        <v>0</v>
      </c>
      <c r="O431" s="502">
        <v>0</v>
      </c>
      <c r="P431" s="502">
        <v>0</v>
      </c>
      <c r="Q431" s="502">
        <v>0</v>
      </c>
      <c r="R431" s="502">
        <v>0</v>
      </c>
      <c r="S431" s="502">
        <v>0</v>
      </c>
      <c r="T431" s="502">
        <v>0</v>
      </c>
      <c r="U431" s="502">
        <v>0</v>
      </c>
      <c r="V431" s="502">
        <v>0</v>
      </c>
      <c r="W431" s="502">
        <v>0</v>
      </c>
      <c r="X431" s="502">
        <v>0</v>
      </c>
      <c r="Y431" s="503" t="s">
        <v>418</v>
      </c>
      <c r="Z431" s="503" t="s">
        <v>418</v>
      </c>
      <c r="AA431" s="502">
        <v>0</v>
      </c>
      <c r="AB431" s="503">
        <v>0</v>
      </c>
      <c r="AC431" s="502">
        <v>0</v>
      </c>
      <c r="AD431" s="503">
        <v>0</v>
      </c>
      <c r="AE431" s="502">
        <v>0</v>
      </c>
      <c r="AF431" s="504">
        <v>0</v>
      </c>
    </row>
    <row r="432" spans="1:32" ht="15" customHeight="1" x14ac:dyDescent="0.2">
      <c r="A432" s="463" t="s">
        <v>125</v>
      </c>
      <c r="B432" s="505">
        <v>64</v>
      </c>
      <c r="C432" s="505">
        <v>1</v>
      </c>
      <c r="D432" s="505">
        <v>56</v>
      </c>
      <c r="E432" s="505">
        <v>4</v>
      </c>
      <c r="F432" s="505">
        <v>3</v>
      </c>
      <c r="G432" s="505">
        <v>0</v>
      </c>
      <c r="H432" s="505">
        <v>0</v>
      </c>
      <c r="I432" s="505" t="s">
        <v>20</v>
      </c>
      <c r="J432" s="466" t="s">
        <v>125</v>
      </c>
      <c r="K432" s="506">
        <v>8</v>
      </c>
      <c r="L432" s="506">
        <v>26</v>
      </c>
      <c r="M432" s="506">
        <v>24</v>
      </c>
      <c r="N432" s="506">
        <v>5</v>
      </c>
      <c r="O432" s="506">
        <v>1</v>
      </c>
      <c r="P432" s="506">
        <v>0</v>
      </c>
      <c r="Q432" s="506">
        <v>0</v>
      </c>
      <c r="R432" s="506">
        <v>0</v>
      </c>
      <c r="S432" s="506">
        <v>0</v>
      </c>
      <c r="T432" s="506">
        <v>0</v>
      </c>
      <c r="U432" s="506">
        <v>0</v>
      </c>
      <c r="V432" s="506">
        <v>0</v>
      </c>
      <c r="W432" s="506">
        <v>0</v>
      </c>
      <c r="X432" s="506">
        <v>0</v>
      </c>
      <c r="Y432" s="507">
        <v>14.8</v>
      </c>
      <c r="Z432" s="507">
        <v>19.2</v>
      </c>
      <c r="AA432" s="506">
        <v>0</v>
      </c>
      <c r="AB432" s="507">
        <v>0</v>
      </c>
      <c r="AC432" s="506">
        <v>0</v>
      </c>
      <c r="AD432" s="507">
        <v>0</v>
      </c>
      <c r="AE432" s="506">
        <v>0</v>
      </c>
      <c r="AF432" s="508">
        <v>0</v>
      </c>
    </row>
    <row r="433" spans="1:32" ht="15" customHeight="1" x14ac:dyDescent="0.2">
      <c r="A433" s="463" t="s">
        <v>126</v>
      </c>
      <c r="B433" s="506">
        <v>70</v>
      </c>
      <c r="C433" s="506">
        <v>1</v>
      </c>
      <c r="D433" s="506">
        <v>61</v>
      </c>
      <c r="E433" s="506">
        <v>4</v>
      </c>
      <c r="F433" s="506">
        <v>4</v>
      </c>
      <c r="G433" s="506">
        <v>0</v>
      </c>
      <c r="H433" s="506">
        <v>0</v>
      </c>
      <c r="I433" s="506" t="s">
        <v>20</v>
      </c>
      <c r="J433" s="463" t="s">
        <v>126</v>
      </c>
      <c r="K433" s="506">
        <v>8</v>
      </c>
      <c r="L433" s="506">
        <v>27</v>
      </c>
      <c r="M433" s="506">
        <v>29</v>
      </c>
      <c r="N433" s="506">
        <v>5</v>
      </c>
      <c r="O433" s="506">
        <v>1</v>
      </c>
      <c r="P433" s="506">
        <v>0</v>
      </c>
      <c r="Q433" s="506">
        <v>0</v>
      </c>
      <c r="R433" s="506">
        <v>0</v>
      </c>
      <c r="S433" s="506">
        <v>0</v>
      </c>
      <c r="T433" s="506">
        <v>0</v>
      </c>
      <c r="U433" s="506">
        <v>0</v>
      </c>
      <c r="V433" s="506">
        <v>0</v>
      </c>
      <c r="W433" s="506">
        <v>0</v>
      </c>
      <c r="X433" s="506">
        <v>0</v>
      </c>
      <c r="Y433" s="507">
        <v>14.9</v>
      </c>
      <c r="Z433" s="507">
        <v>19.2</v>
      </c>
      <c r="AA433" s="506">
        <v>0</v>
      </c>
      <c r="AB433" s="507">
        <v>0</v>
      </c>
      <c r="AC433" s="506">
        <v>0</v>
      </c>
      <c r="AD433" s="507">
        <v>0</v>
      </c>
      <c r="AE433" s="506">
        <v>0</v>
      </c>
      <c r="AF433" s="508">
        <v>0</v>
      </c>
    </row>
    <row r="434" spans="1:32" ht="15" customHeight="1" x14ac:dyDescent="0.2">
      <c r="A434" s="463" t="s">
        <v>127</v>
      </c>
      <c r="B434" s="506">
        <v>71</v>
      </c>
      <c r="C434" s="506">
        <v>1</v>
      </c>
      <c r="D434" s="506">
        <v>62</v>
      </c>
      <c r="E434" s="506">
        <v>4</v>
      </c>
      <c r="F434" s="506">
        <v>4</v>
      </c>
      <c r="G434" s="506">
        <v>0</v>
      </c>
      <c r="H434" s="506">
        <v>0</v>
      </c>
      <c r="I434" s="506" t="s">
        <v>20</v>
      </c>
      <c r="J434" s="463" t="s">
        <v>127</v>
      </c>
      <c r="K434" s="506">
        <v>9</v>
      </c>
      <c r="L434" s="506">
        <v>27</v>
      </c>
      <c r="M434" s="506">
        <v>29</v>
      </c>
      <c r="N434" s="506">
        <v>5</v>
      </c>
      <c r="O434" s="506">
        <v>1</v>
      </c>
      <c r="P434" s="506">
        <v>0</v>
      </c>
      <c r="Q434" s="506">
        <v>0</v>
      </c>
      <c r="R434" s="506">
        <v>0</v>
      </c>
      <c r="S434" s="506">
        <v>0</v>
      </c>
      <c r="T434" s="506">
        <v>0</v>
      </c>
      <c r="U434" s="506">
        <v>0</v>
      </c>
      <c r="V434" s="506">
        <v>0</v>
      </c>
      <c r="W434" s="506">
        <v>0</v>
      </c>
      <c r="X434" s="506">
        <v>0</v>
      </c>
      <c r="Y434" s="507">
        <v>14.8</v>
      </c>
      <c r="Z434" s="507">
        <v>19.100000000000001</v>
      </c>
      <c r="AA434" s="506">
        <v>0</v>
      </c>
      <c r="AB434" s="507">
        <v>0</v>
      </c>
      <c r="AC434" s="506">
        <v>0</v>
      </c>
      <c r="AD434" s="507">
        <v>0</v>
      </c>
      <c r="AE434" s="506">
        <v>0</v>
      </c>
      <c r="AF434" s="508">
        <v>0</v>
      </c>
    </row>
    <row r="435" spans="1:32" ht="15" customHeight="1" thickBot="1" x14ac:dyDescent="0.25">
      <c r="A435" s="463" t="s">
        <v>128</v>
      </c>
      <c r="B435" s="509">
        <v>73</v>
      </c>
      <c r="C435" s="509">
        <v>1</v>
      </c>
      <c r="D435" s="509">
        <v>63</v>
      </c>
      <c r="E435" s="509">
        <v>5</v>
      </c>
      <c r="F435" s="509">
        <v>4</v>
      </c>
      <c r="G435" s="509">
        <v>0</v>
      </c>
      <c r="H435" s="509">
        <v>0</v>
      </c>
      <c r="I435" s="509" t="s">
        <v>20</v>
      </c>
      <c r="J435" s="476" t="s">
        <v>128</v>
      </c>
      <c r="K435" s="509">
        <v>9</v>
      </c>
      <c r="L435" s="509">
        <v>27</v>
      </c>
      <c r="M435" s="509">
        <v>31</v>
      </c>
      <c r="N435" s="509">
        <v>5</v>
      </c>
      <c r="O435" s="509">
        <v>1</v>
      </c>
      <c r="P435" s="509">
        <v>0</v>
      </c>
      <c r="Q435" s="509">
        <v>0</v>
      </c>
      <c r="R435" s="509">
        <v>0</v>
      </c>
      <c r="S435" s="509">
        <v>0</v>
      </c>
      <c r="T435" s="509">
        <v>0</v>
      </c>
      <c r="U435" s="509">
        <v>0</v>
      </c>
      <c r="V435" s="509">
        <v>0</v>
      </c>
      <c r="W435" s="509">
        <v>0</v>
      </c>
      <c r="X435" s="509">
        <v>0</v>
      </c>
      <c r="Y435" s="510">
        <v>14.9</v>
      </c>
      <c r="Z435" s="510">
        <v>19.100000000000001</v>
      </c>
      <c r="AA435" s="509">
        <v>0</v>
      </c>
      <c r="AB435" s="510">
        <v>0</v>
      </c>
      <c r="AC435" s="509">
        <v>0</v>
      </c>
      <c r="AD435" s="510">
        <v>0</v>
      </c>
      <c r="AE435" s="509">
        <v>0</v>
      </c>
      <c r="AF435" s="511">
        <v>0</v>
      </c>
    </row>
    <row r="436" spans="1:32" ht="15" customHeight="1" x14ac:dyDescent="0.2">
      <c r="A436" s="463"/>
      <c r="AF436" s="512"/>
    </row>
    <row r="437" spans="1:32" ht="15" customHeight="1" x14ac:dyDescent="0.2">
      <c r="A437" s="463"/>
      <c r="AF437" s="512"/>
    </row>
    <row r="438" spans="1:32" ht="15" customHeight="1" x14ac:dyDescent="0.2">
      <c r="A438" s="513">
        <f>A331+1</f>
        <v>44779</v>
      </c>
      <c r="AF438" s="512"/>
    </row>
    <row r="439" spans="1:32" ht="15" customHeight="1" thickBot="1" x14ac:dyDescent="0.25">
      <c r="A439" s="463"/>
      <c r="AF439" s="512"/>
    </row>
    <row r="440" spans="1:32" ht="15" customHeight="1" x14ac:dyDescent="0.2">
      <c r="A440" s="464" t="s">
        <v>228</v>
      </c>
      <c r="B440" s="465" t="s">
        <v>386</v>
      </c>
      <c r="C440" s="465" t="s">
        <v>387</v>
      </c>
      <c r="D440" s="465" t="s">
        <v>387</v>
      </c>
      <c r="E440" s="465" t="s">
        <v>387</v>
      </c>
      <c r="F440" s="465" t="s">
        <v>387</v>
      </c>
      <c r="G440" s="465" t="s">
        <v>387</v>
      </c>
      <c r="H440" s="465" t="s">
        <v>387</v>
      </c>
      <c r="I440" s="465" t="s">
        <v>388</v>
      </c>
      <c r="J440" s="466" t="s">
        <v>389</v>
      </c>
      <c r="K440" s="465" t="s">
        <v>390</v>
      </c>
      <c r="L440" s="465" t="s">
        <v>390</v>
      </c>
      <c r="M440" s="465" t="s">
        <v>390</v>
      </c>
      <c r="N440" s="465" t="s">
        <v>390</v>
      </c>
      <c r="O440" s="465" t="s">
        <v>390</v>
      </c>
      <c r="P440" s="465" t="s">
        <v>390</v>
      </c>
      <c r="Q440" s="465" t="s">
        <v>390</v>
      </c>
      <c r="R440" s="465" t="s">
        <v>390</v>
      </c>
      <c r="S440" s="465" t="s">
        <v>390</v>
      </c>
      <c r="T440" s="465" t="s">
        <v>390</v>
      </c>
      <c r="U440" s="465" t="s">
        <v>390</v>
      </c>
      <c r="V440" s="465" t="s">
        <v>390</v>
      </c>
      <c r="W440" s="465" t="s">
        <v>390</v>
      </c>
      <c r="X440" s="465" t="s">
        <v>390</v>
      </c>
      <c r="Y440" s="467" t="s">
        <v>391</v>
      </c>
      <c r="Z440" s="467" t="s">
        <v>392</v>
      </c>
      <c r="AA440" s="465" t="s">
        <v>393</v>
      </c>
      <c r="AB440" s="467" t="s">
        <v>394</v>
      </c>
      <c r="AC440" s="468" t="s">
        <v>395</v>
      </c>
      <c r="AD440" s="469" t="s">
        <v>396</v>
      </c>
      <c r="AE440" s="468" t="s">
        <v>397</v>
      </c>
      <c r="AF440" s="470" t="s">
        <v>398</v>
      </c>
    </row>
    <row r="441" spans="1:32" ht="15" customHeight="1" x14ac:dyDescent="0.2">
      <c r="A441" s="463" t="s">
        <v>20</v>
      </c>
      <c r="B441" s="471" t="s">
        <v>20</v>
      </c>
      <c r="C441" s="471" t="s">
        <v>21</v>
      </c>
      <c r="D441" s="471" t="s">
        <v>22</v>
      </c>
      <c r="E441" s="471" t="s">
        <v>23</v>
      </c>
      <c r="F441" s="471" t="s">
        <v>24</v>
      </c>
      <c r="G441" s="471" t="s">
        <v>25</v>
      </c>
      <c r="H441" s="471" t="s">
        <v>26</v>
      </c>
      <c r="I441" s="471" t="s">
        <v>20</v>
      </c>
      <c r="J441" s="463" t="s">
        <v>399</v>
      </c>
      <c r="K441" s="471" t="s">
        <v>400</v>
      </c>
      <c r="L441" s="471" t="s">
        <v>401</v>
      </c>
      <c r="M441" s="471" t="s">
        <v>402</v>
      </c>
      <c r="N441" s="471" t="s">
        <v>403</v>
      </c>
      <c r="O441" s="471" t="s">
        <v>404</v>
      </c>
      <c r="P441" s="471" t="s">
        <v>405</v>
      </c>
      <c r="Q441" s="471" t="s">
        <v>406</v>
      </c>
      <c r="R441" s="471" t="s">
        <v>407</v>
      </c>
      <c r="S441" s="471" t="s">
        <v>408</v>
      </c>
      <c r="T441" s="471" t="s">
        <v>409</v>
      </c>
      <c r="U441" s="471" t="s">
        <v>410</v>
      </c>
      <c r="V441" s="471" t="s">
        <v>411</v>
      </c>
      <c r="W441" s="471" t="s">
        <v>412</v>
      </c>
      <c r="X441" s="471" t="s">
        <v>413</v>
      </c>
      <c r="Y441" s="472" t="s">
        <v>20</v>
      </c>
      <c r="Z441" s="472" t="s">
        <v>414</v>
      </c>
      <c r="AA441" s="471" t="s">
        <v>410</v>
      </c>
      <c r="AB441" s="471" t="s">
        <v>410</v>
      </c>
      <c r="AC441" s="473" t="s">
        <v>419</v>
      </c>
      <c r="AD441" s="473" t="s">
        <v>419</v>
      </c>
      <c r="AE441" s="473" t="s">
        <v>420</v>
      </c>
      <c r="AF441" s="474" t="s">
        <v>420</v>
      </c>
    </row>
    <row r="442" spans="1:32" ht="15" customHeight="1" thickBot="1" x14ac:dyDescent="0.25">
      <c r="A442" s="463" t="s">
        <v>20</v>
      </c>
      <c r="B442" s="471" t="s">
        <v>20</v>
      </c>
      <c r="C442" s="475" t="s">
        <v>20</v>
      </c>
      <c r="D442" s="475" t="s">
        <v>20</v>
      </c>
      <c r="E442" s="475" t="s">
        <v>20</v>
      </c>
      <c r="F442" s="475" t="s">
        <v>20</v>
      </c>
      <c r="G442" s="475" t="s">
        <v>20</v>
      </c>
      <c r="H442" s="475" t="s">
        <v>20</v>
      </c>
      <c r="I442" s="475" t="s">
        <v>20</v>
      </c>
      <c r="J442" s="476" t="s">
        <v>20</v>
      </c>
      <c r="K442" s="471" t="s">
        <v>401</v>
      </c>
      <c r="L442" s="471" t="s">
        <v>402</v>
      </c>
      <c r="M442" s="471" t="s">
        <v>403</v>
      </c>
      <c r="N442" s="471" t="s">
        <v>404</v>
      </c>
      <c r="O442" s="471" t="s">
        <v>405</v>
      </c>
      <c r="P442" s="471" t="s">
        <v>406</v>
      </c>
      <c r="Q442" s="471" t="s">
        <v>407</v>
      </c>
      <c r="R442" s="471" t="s">
        <v>408</v>
      </c>
      <c r="S442" s="471" t="s">
        <v>409</v>
      </c>
      <c r="T442" s="471" t="s">
        <v>410</v>
      </c>
      <c r="U442" s="471" t="s">
        <v>411</v>
      </c>
      <c r="V442" s="471" t="s">
        <v>412</v>
      </c>
      <c r="W442" s="471" t="s">
        <v>413</v>
      </c>
      <c r="X442" s="471" t="s">
        <v>415</v>
      </c>
      <c r="Y442" s="472" t="s">
        <v>20</v>
      </c>
      <c r="Z442" s="472" t="s">
        <v>20</v>
      </c>
      <c r="AA442" s="471" t="s">
        <v>20</v>
      </c>
      <c r="AB442" s="472" t="s">
        <v>20</v>
      </c>
      <c r="AC442" s="473" t="s">
        <v>27</v>
      </c>
      <c r="AD442" s="477" t="s">
        <v>27</v>
      </c>
      <c r="AE442" s="473" t="s">
        <v>28</v>
      </c>
      <c r="AF442" s="478" t="s">
        <v>28</v>
      </c>
    </row>
    <row r="443" spans="1:32" ht="15" customHeight="1" thickBot="1" x14ac:dyDescent="0.25">
      <c r="A443" s="463" t="s">
        <v>29</v>
      </c>
      <c r="B443" s="480">
        <v>0</v>
      </c>
      <c r="C443" s="481">
        <v>0</v>
      </c>
      <c r="D443" s="482">
        <v>0</v>
      </c>
      <c r="E443" s="482">
        <v>0</v>
      </c>
      <c r="F443" s="482">
        <v>0</v>
      </c>
      <c r="G443" s="482">
        <v>0</v>
      </c>
      <c r="H443" s="482">
        <v>0</v>
      </c>
      <c r="I443" s="482" t="s">
        <v>20</v>
      </c>
      <c r="J443" s="483" t="s">
        <v>29</v>
      </c>
      <c r="K443" s="484">
        <v>0</v>
      </c>
      <c r="L443" s="485">
        <v>0</v>
      </c>
      <c r="M443" s="485">
        <v>0</v>
      </c>
      <c r="N443" s="485">
        <v>0</v>
      </c>
      <c r="O443" s="485">
        <v>0</v>
      </c>
      <c r="P443" s="485">
        <v>0</v>
      </c>
      <c r="Q443" s="485">
        <v>0</v>
      </c>
      <c r="R443" s="485">
        <v>0</v>
      </c>
      <c r="S443" s="485">
        <v>0</v>
      </c>
      <c r="T443" s="485">
        <v>0</v>
      </c>
      <c r="U443" s="485">
        <v>0</v>
      </c>
      <c r="V443" s="485">
        <v>0</v>
      </c>
      <c r="W443" s="485">
        <v>0</v>
      </c>
      <c r="X443" s="485">
        <v>0</v>
      </c>
      <c r="Y443" s="486" t="s">
        <v>418</v>
      </c>
      <c r="Z443" s="486" t="s">
        <v>418</v>
      </c>
      <c r="AA443" s="485">
        <v>0</v>
      </c>
      <c r="AB443" s="486">
        <v>0</v>
      </c>
      <c r="AC443" s="485">
        <v>0</v>
      </c>
      <c r="AD443" s="486">
        <v>0</v>
      </c>
      <c r="AE443" s="485">
        <v>0</v>
      </c>
      <c r="AF443" s="487">
        <v>0</v>
      </c>
    </row>
    <row r="444" spans="1:32" ht="15" customHeight="1" x14ac:dyDescent="0.2">
      <c r="A444" s="463" t="s">
        <v>30</v>
      </c>
      <c r="B444" s="488">
        <v>0</v>
      </c>
      <c r="C444" s="482">
        <v>0</v>
      </c>
      <c r="D444" s="482">
        <v>0</v>
      </c>
      <c r="E444" s="482">
        <v>0</v>
      </c>
      <c r="F444" s="482">
        <v>0</v>
      </c>
      <c r="G444" s="482">
        <v>0</v>
      </c>
      <c r="H444" s="482">
        <v>0</v>
      </c>
      <c r="I444" s="482" t="s">
        <v>20</v>
      </c>
      <c r="J444" s="479" t="s">
        <v>30</v>
      </c>
      <c r="K444" s="489">
        <v>0</v>
      </c>
      <c r="L444" s="482">
        <v>0</v>
      </c>
      <c r="M444" s="482">
        <v>0</v>
      </c>
      <c r="N444" s="482">
        <v>0</v>
      </c>
      <c r="O444" s="482">
        <v>0</v>
      </c>
      <c r="P444" s="482">
        <v>0</v>
      </c>
      <c r="Q444" s="482">
        <v>0</v>
      </c>
      <c r="R444" s="482">
        <v>0</v>
      </c>
      <c r="S444" s="482">
        <v>0</v>
      </c>
      <c r="T444" s="482">
        <v>0</v>
      </c>
      <c r="U444" s="482">
        <v>0</v>
      </c>
      <c r="V444" s="482">
        <v>0</v>
      </c>
      <c r="W444" s="482">
        <v>0</v>
      </c>
      <c r="X444" s="482">
        <v>0</v>
      </c>
      <c r="Y444" s="490" t="s">
        <v>418</v>
      </c>
      <c r="Z444" s="490" t="s">
        <v>418</v>
      </c>
      <c r="AA444" s="482">
        <v>0</v>
      </c>
      <c r="AB444" s="490">
        <v>0</v>
      </c>
      <c r="AC444" s="482">
        <v>0</v>
      </c>
      <c r="AD444" s="490">
        <v>0</v>
      </c>
      <c r="AE444" s="482">
        <v>0</v>
      </c>
      <c r="AF444" s="491">
        <v>0</v>
      </c>
    </row>
    <row r="445" spans="1:32" ht="15" customHeight="1" x14ac:dyDescent="0.2">
      <c r="A445" s="463" t="s">
        <v>32</v>
      </c>
      <c r="B445" s="482">
        <v>0</v>
      </c>
      <c r="C445" s="482">
        <v>0</v>
      </c>
      <c r="D445" s="482">
        <v>0</v>
      </c>
      <c r="E445" s="482">
        <v>0</v>
      </c>
      <c r="F445" s="482">
        <v>0</v>
      </c>
      <c r="G445" s="482">
        <v>0</v>
      </c>
      <c r="H445" s="482">
        <v>0</v>
      </c>
      <c r="I445" s="482" t="s">
        <v>20</v>
      </c>
      <c r="J445" s="479" t="s">
        <v>32</v>
      </c>
      <c r="K445" s="489">
        <v>0</v>
      </c>
      <c r="L445" s="482">
        <v>0</v>
      </c>
      <c r="M445" s="482">
        <v>0</v>
      </c>
      <c r="N445" s="482">
        <v>0</v>
      </c>
      <c r="O445" s="482">
        <v>0</v>
      </c>
      <c r="P445" s="482">
        <v>0</v>
      </c>
      <c r="Q445" s="482">
        <v>0</v>
      </c>
      <c r="R445" s="482">
        <v>0</v>
      </c>
      <c r="S445" s="482">
        <v>0</v>
      </c>
      <c r="T445" s="482">
        <v>0</v>
      </c>
      <c r="U445" s="482">
        <v>0</v>
      </c>
      <c r="V445" s="482">
        <v>0</v>
      </c>
      <c r="W445" s="482">
        <v>0</v>
      </c>
      <c r="X445" s="482">
        <v>0</v>
      </c>
      <c r="Y445" s="490" t="s">
        <v>418</v>
      </c>
      <c r="Z445" s="490" t="s">
        <v>418</v>
      </c>
      <c r="AA445" s="482">
        <v>0</v>
      </c>
      <c r="AB445" s="490">
        <v>0</v>
      </c>
      <c r="AC445" s="482">
        <v>0</v>
      </c>
      <c r="AD445" s="490">
        <v>0</v>
      </c>
      <c r="AE445" s="482">
        <v>0</v>
      </c>
      <c r="AF445" s="491">
        <v>0</v>
      </c>
    </row>
    <row r="446" spans="1:32" ht="15" customHeight="1" x14ac:dyDescent="0.2">
      <c r="A446" s="463" t="s">
        <v>34</v>
      </c>
      <c r="B446" s="482">
        <v>0</v>
      </c>
      <c r="C446" s="482">
        <v>0</v>
      </c>
      <c r="D446" s="482">
        <v>0</v>
      </c>
      <c r="E446" s="482">
        <v>0</v>
      </c>
      <c r="F446" s="482">
        <v>0</v>
      </c>
      <c r="G446" s="482">
        <v>0</v>
      </c>
      <c r="H446" s="482">
        <v>0</v>
      </c>
      <c r="I446" s="482" t="s">
        <v>20</v>
      </c>
      <c r="J446" s="479" t="s">
        <v>34</v>
      </c>
      <c r="K446" s="489">
        <v>0</v>
      </c>
      <c r="L446" s="482">
        <v>0</v>
      </c>
      <c r="M446" s="482">
        <v>0</v>
      </c>
      <c r="N446" s="482">
        <v>0</v>
      </c>
      <c r="O446" s="482">
        <v>0</v>
      </c>
      <c r="P446" s="482">
        <v>0</v>
      </c>
      <c r="Q446" s="482">
        <v>0</v>
      </c>
      <c r="R446" s="482">
        <v>0</v>
      </c>
      <c r="S446" s="482">
        <v>0</v>
      </c>
      <c r="T446" s="482">
        <v>0</v>
      </c>
      <c r="U446" s="482">
        <v>0</v>
      </c>
      <c r="V446" s="482">
        <v>0</v>
      </c>
      <c r="W446" s="482">
        <v>0</v>
      </c>
      <c r="X446" s="482">
        <v>0</v>
      </c>
      <c r="Y446" s="490" t="s">
        <v>418</v>
      </c>
      <c r="Z446" s="490" t="s">
        <v>418</v>
      </c>
      <c r="AA446" s="482">
        <v>0</v>
      </c>
      <c r="AB446" s="490">
        <v>0</v>
      </c>
      <c r="AC446" s="482">
        <v>0</v>
      </c>
      <c r="AD446" s="490">
        <v>0</v>
      </c>
      <c r="AE446" s="482">
        <v>0</v>
      </c>
      <c r="AF446" s="491">
        <v>0</v>
      </c>
    </row>
    <row r="447" spans="1:32" ht="15" customHeight="1" x14ac:dyDescent="0.2">
      <c r="A447" s="463" t="s">
        <v>31</v>
      </c>
      <c r="B447" s="482">
        <v>0</v>
      </c>
      <c r="C447" s="482">
        <v>0</v>
      </c>
      <c r="D447" s="482">
        <v>0</v>
      </c>
      <c r="E447" s="482">
        <v>0</v>
      </c>
      <c r="F447" s="482">
        <v>0</v>
      </c>
      <c r="G447" s="482">
        <v>0</v>
      </c>
      <c r="H447" s="482">
        <v>0</v>
      </c>
      <c r="I447" s="482" t="s">
        <v>20</v>
      </c>
      <c r="J447" s="479" t="s">
        <v>31</v>
      </c>
      <c r="K447" s="489">
        <v>0</v>
      </c>
      <c r="L447" s="482">
        <v>0</v>
      </c>
      <c r="M447" s="482">
        <v>0</v>
      </c>
      <c r="N447" s="482">
        <v>0</v>
      </c>
      <c r="O447" s="482">
        <v>0</v>
      </c>
      <c r="P447" s="482">
        <v>0</v>
      </c>
      <c r="Q447" s="482">
        <v>0</v>
      </c>
      <c r="R447" s="482">
        <v>0</v>
      </c>
      <c r="S447" s="482">
        <v>0</v>
      </c>
      <c r="T447" s="482">
        <v>0</v>
      </c>
      <c r="U447" s="482">
        <v>0</v>
      </c>
      <c r="V447" s="482">
        <v>0</v>
      </c>
      <c r="W447" s="482">
        <v>0</v>
      </c>
      <c r="X447" s="482">
        <v>0</v>
      </c>
      <c r="Y447" s="490" t="s">
        <v>418</v>
      </c>
      <c r="Z447" s="490" t="s">
        <v>418</v>
      </c>
      <c r="AA447" s="482">
        <v>0</v>
      </c>
      <c r="AB447" s="490">
        <v>0</v>
      </c>
      <c r="AC447" s="482">
        <v>0</v>
      </c>
      <c r="AD447" s="490">
        <v>0</v>
      </c>
      <c r="AE447" s="482">
        <v>0</v>
      </c>
      <c r="AF447" s="491">
        <v>0</v>
      </c>
    </row>
    <row r="448" spans="1:32" ht="15" customHeight="1" x14ac:dyDescent="0.2">
      <c r="A448" s="463" t="s">
        <v>37</v>
      </c>
      <c r="B448" s="482">
        <v>0</v>
      </c>
      <c r="C448" s="482">
        <v>0</v>
      </c>
      <c r="D448" s="482">
        <v>0</v>
      </c>
      <c r="E448" s="482">
        <v>0</v>
      </c>
      <c r="F448" s="482">
        <v>0</v>
      </c>
      <c r="G448" s="482">
        <v>0</v>
      </c>
      <c r="H448" s="482">
        <v>0</v>
      </c>
      <c r="I448" s="482" t="s">
        <v>20</v>
      </c>
      <c r="J448" s="479" t="s">
        <v>37</v>
      </c>
      <c r="K448" s="489">
        <v>0</v>
      </c>
      <c r="L448" s="482">
        <v>0</v>
      </c>
      <c r="M448" s="482">
        <v>0</v>
      </c>
      <c r="N448" s="482">
        <v>0</v>
      </c>
      <c r="O448" s="482">
        <v>0</v>
      </c>
      <c r="P448" s="482">
        <v>0</v>
      </c>
      <c r="Q448" s="482">
        <v>0</v>
      </c>
      <c r="R448" s="482">
        <v>0</v>
      </c>
      <c r="S448" s="482">
        <v>0</v>
      </c>
      <c r="T448" s="482">
        <v>0</v>
      </c>
      <c r="U448" s="482">
        <v>0</v>
      </c>
      <c r="V448" s="482">
        <v>0</v>
      </c>
      <c r="W448" s="482">
        <v>0</v>
      </c>
      <c r="X448" s="482">
        <v>0</v>
      </c>
      <c r="Y448" s="490" t="s">
        <v>418</v>
      </c>
      <c r="Z448" s="490" t="s">
        <v>418</v>
      </c>
      <c r="AA448" s="482">
        <v>0</v>
      </c>
      <c r="AB448" s="490">
        <v>0</v>
      </c>
      <c r="AC448" s="482">
        <v>0</v>
      </c>
      <c r="AD448" s="490">
        <v>0</v>
      </c>
      <c r="AE448" s="482">
        <v>0</v>
      </c>
      <c r="AF448" s="491">
        <v>0</v>
      </c>
    </row>
    <row r="449" spans="1:32" ht="15" customHeight="1" x14ac:dyDescent="0.2">
      <c r="A449" s="463" t="s">
        <v>39</v>
      </c>
      <c r="B449" s="482">
        <v>0</v>
      </c>
      <c r="C449" s="482">
        <v>0</v>
      </c>
      <c r="D449" s="482">
        <v>0</v>
      </c>
      <c r="E449" s="482">
        <v>0</v>
      </c>
      <c r="F449" s="482">
        <v>0</v>
      </c>
      <c r="G449" s="482">
        <v>0</v>
      </c>
      <c r="H449" s="482">
        <v>0</v>
      </c>
      <c r="I449" s="482" t="s">
        <v>20</v>
      </c>
      <c r="J449" s="479" t="s">
        <v>39</v>
      </c>
      <c r="K449" s="489">
        <v>0</v>
      </c>
      <c r="L449" s="482">
        <v>0</v>
      </c>
      <c r="M449" s="482">
        <v>0</v>
      </c>
      <c r="N449" s="482">
        <v>0</v>
      </c>
      <c r="O449" s="482">
        <v>0</v>
      </c>
      <c r="P449" s="482">
        <v>0</v>
      </c>
      <c r="Q449" s="482">
        <v>0</v>
      </c>
      <c r="R449" s="482">
        <v>0</v>
      </c>
      <c r="S449" s="482">
        <v>0</v>
      </c>
      <c r="T449" s="482">
        <v>0</v>
      </c>
      <c r="U449" s="482">
        <v>0</v>
      </c>
      <c r="V449" s="482">
        <v>0</v>
      </c>
      <c r="W449" s="482">
        <v>0</v>
      </c>
      <c r="X449" s="482">
        <v>0</v>
      </c>
      <c r="Y449" s="490" t="s">
        <v>418</v>
      </c>
      <c r="Z449" s="490" t="s">
        <v>418</v>
      </c>
      <c r="AA449" s="482">
        <v>0</v>
      </c>
      <c r="AB449" s="490">
        <v>0</v>
      </c>
      <c r="AC449" s="482">
        <v>0</v>
      </c>
      <c r="AD449" s="490">
        <v>0</v>
      </c>
      <c r="AE449" s="482">
        <v>0</v>
      </c>
      <c r="AF449" s="491">
        <v>0</v>
      </c>
    </row>
    <row r="450" spans="1:32" ht="15" customHeight="1" x14ac:dyDescent="0.2">
      <c r="A450" s="463" t="s">
        <v>41</v>
      </c>
      <c r="B450" s="482">
        <v>0</v>
      </c>
      <c r="C450" s="482">
        <v>0</v>
      </c>
      <c r="D450" s="482">
        <v>0</v>
      </c>
      <c r="E450" s="482">
        <v>0</v>
      </c>
      <c r="F450" s="482">
        <v>0</v>
      </c>
      <c r="G450" s="482">
        <v>0</v>
      </c>
      <c r="H450" s="482">
        <v>0</v>
      </c>
      <c r="I450" s="482" t="s">
        <v>20</v>
      </c>
      <c r="J450" s="479" t="s">
        <v>41</v>
      </c>
      <c r="K450" s="489">
        <v>0</v>
      </c>
      <c r="L450" s="482">
        <v>0</v>
      </c>
      <c r="M450" s="482">
        <v>0</v>
      </c>
      <c r="N450" s="482">
        <v>0</v>
      </c>
      <c r="O450" s="482">
        <v>0</v>
      </c>
      <c r="P450" s="482">
        <v>0</v>
      </c>
      <c r="Q450" s="482">
        <v>0</v>
      </c>
      <c r="R450" s="482">
        <v>0</v>
      </c>
      <c r="S450" s="482">
        <v>0</v>
      </c>
      <c r="T450" s="482">
        <v>0</v>
      </c>
      <c r="U450" s="482">
        <v>0</v>
      </c>
      <c r="V450" s="482">
        <v>0</v>
      </c>
      <c r="W450" s="482">
        <v>0</v>
      </c>
      <c r="X450" s="482">
        <v>0</v>
      </c>
      <c r="Y450" s="490" t="s">
        <v>418</v>
      </c>
      <c r="Z450" s="490" t="s">
        <v>418</v>
      </c>
      <c r="AA450" s="482">
        <v>0</v>
      </c>
      <c r="AB450" s="490">
        <v>0</v>
      </c>
      <c r="AC450" s="482">
        <v>0</v>
      </c>
      <c r="AD450" s="490">
        <v>0</v>
      </c>
      <c r="AE450" s="482">
        <v>0</v>
      </c>
      <c r="AF450" s="491">
        <v>0</v>
      </c>
    </row>
    <row r="451" spans="1:32" ht="15" customHeight="1" x14ac:dyDescent="0.2">
      <c r="A451" s="463" t="s">
        <v>33</v>
      </c>
      <c r="B451" s="482">
        <v>0</v>
      </c>
      <c r="C451" s="482">
        <v>0</v>
      </c>
      <c r="D451" s="482">
        <v>0</v>
      </c>
      <c r="E451" s="482">
        <v>0</v>
      </c>
      <c r="F451" s="482">
        <v>0</v>
      </c>
      <c r="G451" s="482">
        <v>0</v>
      </c>
      <c r="H451" s="482">
        <v>0</v>
      </c>
      <c r="I451" s="482" t="s">
        <v>20</v>
      </c>
      <c r="J451" s="479" t="s">
        <v>33</v>
      </c>
      <c r="K451" s="489">
        <v>0</v>
      </c>
      <c r="L451" s="482">
        <v>0</v>
      </c>
      <c r="M451" s="482">
        <v>0</v>
      </c>
      <c r="N451" s="482">
        <v>0</v>
      </c>
      <c r="O451" s="482">
        <v>0</v>
      </c>
      <c r="P451" s="482">
        <v>0</v>
      </c>
      <c r="Q451" s="482">
        <v>0</v>
      </c>
      <c r="R451" s="482">
        <v>0</v>
      </c>
      <c r="S451" s="482">
        <v>0</v>
      </c>
      <c r="T451" s="482">
        <v>0</v>
      </c>
      <c r="U451" s="482">
        <v>0</v>
      </c>
      <c r="V451" s="482">
        <v>0</v>
      </c>
      <c r="W451" s="482">
        <v>0</v>
      </c>
      <c r="X451" s="482">
        <v>0</v>
      </c>
      <c r="Y451" s="490" t="s">
        <v>418</v>
      </c>
      <c r="Z451" s="490" t="s">
        <v>418</v>
      </c>
      <c r="AA451" s="482">
        <v>0</v>
      </c>
      <c r="AB451" s="490">
        <v>0</v>
      </c>
      <c r="AC451" s="482">
        <v>0</v>
      </c>
      <c r="AD451" s="490">
        <v>0</v>
      </c>
      <c r="AE451" s="482">
        <v>0</v>
      </c>
      <c r="AF451" s="491">
        <v>0</v>
      </c>
    </row>
    <row r="452" spans="1:32" ht="15" customHeight="1" x14ac:dyDescent="0.2">
      <c r="A452" s="463" t="s">
        <v>44</v>
      </c>
      <c r="B452" s="482">
        <v>0</v>
      </c>
      <c r="C452" s="482">
        <v>0</v>
      </c>
      <c r="D452" s="482">
        <v>0</v>
      </c>
      <c r="E452" s="482">
        <v>0</v>
      </c>
      <c r="F452" s="482">
        <v>0</v>
      </c>
      <c r="G452" s="482">
        <v>0</v>
      </c>
      <c r="H452" s="482">
        <v>0</v>
      </c>
      <c r="I452" s="482" t="s">
        <v>20</v>
      </c>
      <c r="J452" s="479" t="s">
        <v>44</v>
      </c>
      <c r="K452" s="489">
        <v>0</v>
      </c>
      <c r="L452" s="482">
        <v>0</v>
      </c>
      <c r="M452" s="482">
        <v>0</v>
      </c>
      <c r="N452" s="482">
        <v>0</v>
      </c>
      <c r="O452" s="482">
        <v>0</v>
      </c>
      <c r="P452" s="482">
        <v>0</v>
      </c>
      <c r="Q452" s="482">
        <v>0</v>
      </c>
      <c r="R452" s="482">
        <v>0</v>
      </c>
      <c r="S452" s="482">
        <v>0</v>
      </c>
      <c r="T452" s="482">
        <v>0</v>
      </c>
      <c r="U452" s="482">
        <v>0</v>
      </c>
      <c r="V452" s="482">
        <v>0</v>
      </c>
      <c r="W452" s="482">
        <v>0</v>
      </c>
      <c r="X452" s="482">
        <v>0</v>
      </c>
      <c r="Y452" s="490" t="s">
        <v>418</v>
      </c>
      <c r="Z452" s="490" t="s">
        <v>418</v>
      </c>
      <c r="AA452" s="482">
        <v>0</v>
      </c>
      <c r="AB452" s="490">
        <v>0</v>
      </c>
      <c r="AC452" s="482">
        <v>0</v>
      </c>
      <c r="AD452" s="490">
        <v>0</v>
      </c>
      <c r="AE452" s="482">
        <v>0</v>
      </c>
      <c r="AF452" s="491">
        <v>0</v>
      </c>
    </row>
    <row r="453" spans="1:32" ht="15" customHeight="1" x14ac:dyDescent="0.2">
      <c r="A453" s="463" t="s">
        <v>46</v>
      </c>
      <c r="B453" s="482">
        <v>0</v>
      </c>
      <c r="C453" s="482">
        <v>0</v>
      </c>
      <c r="D453" s="482">
        <v>0</v>
      </c>
      <c r="E453" s="482">
        <v>0</v>
      </c>
      <c r="F453" s="482">
        <v>0</v>
      </c>
      <c r="G453" s="482">
        <v>0</v>
      </c>
      <c r="H453" s="482">
        <v>0</v>
      </c>
      <c r="I453" s="482" t="s">
        <v>20</v>
      </c>
      <c r="J453" s="479" t="s">
        <v>46</v>
      </c>
      <c r="K453" s="489">
        <v>0</v>
      </c>
      <c r="L453" s="482">
        <v>0</v>
      </c>
      <c r="M453" s="482">
        <v>0</v>
      </c>
      <c r="N453" s="482">
        <v>0</v>
      </c>
      <c r="O453" s="482">
        <v>0</v>
      </c>
      <c r="P453" s="482">
        <v>0</v>
      </c>
      <c r="Q453" s="482">
        <v>0</v>
      </c>
      <c r="R453" s="482">
        <v>0</v>
      </c>
      <c r="S453" s="482">
        <v>0</v>
      </c>
      <c r="T453" s="482">
        <v>0</v>
      </c>
      <c r="U453" s="482">
        <v>0</v>
      </c>
      <c r="V453" s="482">
        <v>0</v>
      </c>
      <c r="W453" s="482">
        <v>0</v>
      </c>
      <c r="X453" s="482">
        <v>0</v>
      </c>
      <c r="Y453" s="490" t="s">
        <v>418</v>
      </c>
      <c r="Z453" s="490" t="s">
        <v>418</v>
      </c>
      <c r="AA453" s="482">
        <v>0</v>
      </c>
      <c r="AB453" s="490">
        <v>0</v>
      </c>
      <c r="AC453" s="482">
        <v>0</v>
      </c>
      <c r="AD453" s="490">
        <v>0</v>
      </c>
      <c r="AE453" s="482">
        <v>0</v>
      </c>
      <c r="AF453" s="491">
        <v>0</v>
      </c>
    </row>
    <row r="454" spans="1:32" ht="15" customHeight="1" x14ac:dyDescent="0.2">
      <c r="A454" s="463" t="s">
        <v>48</v>
      </c>
      <c r="B454" s="482">
        <v>0</v>
      </c>
      <c r="C454" s="482">
        <v>0</v>
      </c>
      <c r="D454" s="482">
        <v>0</v>
      </c>
      <c r="E454" s="482">
        <v>0</v>
      </c>
      <c r="F454" s="482">
        <v>0</v>
      </c>
      <c r="G454" s="482">
        <v>0</v>
      </c>
      <c r="H454" s="482">
        <v>0</v>
      </c>
      <c r="I454" s="482" t="s">
        <v>20</v>
      </c>
      <c r="J454" s="479" t="s">
        <v>48</v>
      </c>
      <c r="K454" s="489">
        <v>0</v>
      </c>
      <c r="L454" s="482">
        <v>0</v>
      </c>
      <c r="M454" s="482">
        <v>0</v>
      </c>
      <c r="N454" s="482">
        <v>0</v>
      </c>
      <c r="O454" s="482">
        <v>0</v>
      </c>
      <c r="P454" s="482">
        <v>0</v>
      </c>
      <c r="Q454" s="482">
        <v>0</v>
      </c>
      <c r="R454" s="482">
        <v>0</v>
      </c>
      <c r="S454" s="482">
        <v>0</v>
      </c>
      <c r="T454" s="482">
        <v>0</v>
      </c>
      <c r="U454" s="482">
        <v>0</v>
      </c>
      <c r="V454" s="482">
        <v>0</v>
      </c>
      <c r="W454" s="482">
        <v>0</v>
      </c>
      <c r="X454" s="482">
        <v>0</v>
      </c>
      <c r="Y454" s="490" t="s">
        <v>418</v>
      </c>
      <c r="Z454" s="490" t="s">
        <v>418</v>
      </c>
      <c r="AA454" s="482">
        <v>0</v>
      </c>
      <c r="AB454" s="490">
        <v>0</v>
      </c>
      <c r="AC454" s="482">
        <v>0</v>
      </c>
      <c r="AD454" s="490">
        <v>0</v>
      </c>
      <c r="AE454" s="482">
        <v>0</v>
      </c>
      <c r="AF454" s="491">
        <v>0</v>
      </c>
    </row>
    <row r="455" spans="1:32" ht="15" customHeight="1" x14ac:dyDescent="0.2">
      <c r="A455" s="463" t="s">
        <v>35</v>
      </c>
      <c r="B455" s="482">
        <v>0</v>
      </c>
      <c r="C455" s="482">
        <v>0</v>
      </c>
      <c r="D455" s="482">
        <v>0</v>
      </c>
      <c r="E455" s="482">
        <v>0</v>
      </c>
      <c r="F455" s="482">
        <v>0</v>
      </c>
      <c r="G455" s="482">
        <v>0</v>
      </c>
      <c r="H455" s="482">
        <v>0</v>
      </c>
      <c r="I455" s="482" t="s">
        <v>20</v>
      </c>
      <c r="J455" s="479" t="s">
        <v>35</v>
      </c>
      <c r="K455" s="489">
        <v>0</v>
      </c>
      <c r="L455" s="482">
        <v>0</v>
      </c>
      <c r="M455" s="482">
        <v>0</v>
      </c>
      <c r="N455" s="482">
        <v>0</v>
      </c>
      <c r="O455" s="482">
        <v>0</v>
      </c>
      <c r="P455" s="482">
        <v>0</v>
      </c>
      <c r="Q455" s="482">
        <v>0</v>
      </c>
      <c r="R455" s="482">
        <v>0</v>
      </c>
      <c r="S455" s="482">
        <v>0</v>
      </c>
      <c r="T455" s="482">
        <v>0</v>
      </c>
      <c r="U455" s="482">
        <v>0</v>
      </c>
      <c r="V455" s="482">
        <v>0</v>
      </c>
      <c r="W455" s="482">
        <v>0</v>
      </c>
      <c r="X455" s="482">
        <v>0</v>
      </c>
      <c r="Y455" s="490" t="s">
        <v>418</v>
      </c>
      <c r="Z455" s="490" t="s">
        <v>418</v>
      </c>
      <c r="AA455" s="482">
        <v>0</v>
      </c>
      <c r="AB455" s="490">
        <v>0</v>
      </c>
      <c r="AC455" s="482">
        <v>0</v>
      </c>
      <c r="AD455" s="490">
        <v>0</v>
      </c>
      <c r="AE455" s="482">
        <v>0</v>
      </c>
      <c r="AF455" s="491">
        <v>0</v>
      </c>
    </row>
    <row r="456" spans="1:32" ht="15" customHeight="1" x14ac:dyDescent="0.2">
      <c r="A456" s="463" t="s">
        <v>51</v>
      </c>
      <c r="B456" s="482">
        <v>0</v>
      </c>
      <c r="C456" s="482">
        <v>0</v>
      </c>
      <c r="D456" s="482">
        <v>0</v>
      </c>
      <c r="E456" s="482">
        <v>0</v>
      </c>
      <c r="F456" s="482">
        <v>0</v>
      </c>
      <c r="G456" s="482">
        <v>0</v>
      </c>
      <c r="H456" s="482">
        <v>0</v>
      </c>
      <c r="I456" s="482" t="s">
        <v>20</v>
      </c>
      <c r="J456" s="479" t="s">
        <v>51</v>
      </c>
      <c r="K456" s="489">
        <v>0</v>
      </c>
      <c r="L456" s="482">
        <v>0</v>
      </c>
      <c r="M456" s="482">
        <v>0</v>
      </c>
      <c r="N456" s="482">
        <v>0</v>
      </c>
      <c r="O456" s="482">
        <v>0</v>
      </c>
      <c r="P456" s="482">
        <v>0</v>
      </c>
      <c r="Q456" s="482">
        <v>0</v>
      </c>
      <c r="R456" s="482">
        <v>0</v>
      </c>
      <c r="S456" s="482">
        <v>0</v>
      </c>
      <c r="T456" s="482">
        <v>0</v>
      </c>
      <c r="U456" s="482">
        <v>0</v>
      </c>
      <c r="V456" s="482">
        <v>0</v>
      </c>
      <c r="W456" s="482">
        <v>0</v>
      </c>
      <c r="X456" s="482">
        <v>0</v>
      </c>
      <c r="Y456" s="490" t="s">
        <v>418</v>
      </c>
      <c r="Z456" s="490" t="s">
        <v>418</v>
      </c>
      <c r="AA456" s="482">
        <v>0</v>
      </c>
      <c r="AB456" s="490">
        <v>0</v>
      </c>
      <c r="AC456" s="482">
        <v>0</v>
      </c>
      <c r="AD456" s="490">
        <v>0</v>
      </c>
      <c r="AE456" s="482">
        <v>0</v>
      </c>
      <c r="AF456" s="491">
        <v>0</v>
      </c>
    </row>
    <row r="457" spans="1:32" ht="15" customHeight="1" x14ac:dyDescent="0.2">
      <c r="A457" s="463" t="s">
        <v>53</v>
      </c>
      <c r="B457" s="482">
        <v>0</v>
      </c>
      <c r="C457" s="482">
        <v>0</v>
      </c>
      <c r="D457" s="482">
        <v>0</v>
      </c>
      <c r="E457" s="482">
        <v>0</v>
      </c>
      <c r="F457" s="482">
        <v>0</v>
      </c>
      <c r="G457" s="482">
        <v>0</v>
      </c>
      <c r="H457" s="482">
        <v>0</v>
      </c>
      <c r="I457" s="482" t="s">
        <v>20</v>
      </c>
      <c r="J457" s="479" t="s">
        <v>53</v>
      </c>
      <c r="K457" s="489">
        <v>0</v>
      </c>
      <c r="L457" s="482">
        <v>0</v>
      </c>
      <c r="M457" s="482">
        <v>0</v>
      </c>
      <c r="N457" s="482">
        <v>0</v>
      </c>
      <c r="O457" s="482">
        <v>0</v>
      </c>
      <c r="P457" s="482">
        <v>0</v>
      </c>
      <c r="Q457" s="482">
        <v>0</v>
      </c>
      <c r="R457" s="482">
        <v>0</v>
      </c>
      <c r="S457" s="482">
        <v>0</v>
      </c>
      <c r="T457" s="482">
        <v>0</v>
      </c>
      <c r="U457" s="482">
        <v>0</v>
      </c>
      <c r="V457" s="482">
        <v>0</v>
      </c>
      <c r="W457" s="482">
        <v>0</v>
      </c>
      <c r="X457" s="482">
        <v>0</v>
      </c>
      <c r="Y457" s="490" t="s">
        <v>418</v>
      </c>
      <c r="Z457" s="490" t="s">
        <v>418</v>
      </c>
      <c r="AA457" s="482">
        <v>0</v>
      </c>
      <c r="AB457" s="490">
        <v>0</v>
      </c>
      <c r="AC457" s="482">
        <v>0</v>
      </c>
      <c r="AD457" s="490">
        <v>0</v>
      </c>
      <c r="AE457" s="482">
        <v>0</v>
      </c>
      <c r="AF457" s="491">
        <v>0</v>
      </c>
    </row>
    <row r="458" spans="1:32" ht="15" customHeight="1" x14ac:dyDescent="0.2">
      <c r="A458" s="463" t="s">
        <v>55</v>
      </c>
      <c r="B458" s="482">
        <v>0</v>
      </c>
      <c r="C458" s="482">
        <v>0</v>
      </c>
      <c r="D458" s="482">
        <v>0</v>
      </c>
      <c r="E458" s="482">
        <v>0</v>
      </c>
      <c r="F458" s="482">
        <v>0</v>
      </c>
      <c r="G458" s="482">
        <v>0</v>
      </c>
      <c r="H458" s="482">
        <v>0</v>
      </c>
      <c r="I458" s="482" t="s">
        <v>20</v>
      </c>
      <c r="J458" s="479" t="s">
        <v>55</v>
      </c>
      <c r="K458" s="489">
        <v>0</v>
      </c>
      <c r="L458" s="482">
        <v>0</v>
      </c>
      <c r="M458" s="482">
        <v>0</v>
      </c>
      <c r="N458" s="482">
        <v>0</v>
      </c>
      <c r="O458" s="482">
        <v>0</v>
      </c>
      <c r="P458" s="482">
        <v>0</v>
      </c>
      <c r="Q458" s="482">
        <v>0</v>
      </c>
      <c r="R458" s="482">
        <v>0</v>
      </c>
      <c r="S458" s="482">
        <v>0</v>
      </c>
      <c r="T458" s="482">
        <v>0</v>
      </c>
      <c r="U458" s="482">
        <v>0</v>
      </c>
      <c r="V458" s="482">
        <v>0</v>
      </c>
      <c r="W458" s="482">
        <v>0</v>
      </c>
      <c r="X458" s="482">
        <v>0</v>
      </c>
      <c r="Y458" s="490" t="s">
        <v>418</v>
      </c>
      <c r="Z458" s="490" t="s">
        <v>418</v>
      </c>
      <c r="AA458" s="482">
        <v>0</v>
      </c>
      <c r="AB458" s="490">
        <v>0</v>
      </c>
      <c r="AC458" s="482">
        <v>0</v>
      </c>
      <c r="AD458" s="490">
        <v>0</v>
      </c>
      <c r="AE458" s="482">
        <v>0</v>
      </c>
      <c r="AF458" s="491">
        <v>0</v>
      </c>
    </row>
    <row r="459" spans="1:32" ht="15" customHeight="1" x14ac:dyDescent="0.2">
      <c r="A459" s="463" t="s">
        <v>36</v>
      </c>
      <c r="B459" s="482">
        <v>0</v>
      </c>
      <c r="C459" s="482">
        <v>0</v>
      </c>
      <c r="D459" s="482">
        <v>0</v>
      </c>
      <c r="E459" s="482">
        <v>0</v>
      </c>
      <c r="F459" s="482">
        <v>0</v>
      </c>
      <c r="G459" s="482">
        <v>0</v>
      </c>
      <c r="H459" s="482">
        <v>0</v>
      </c>
      <c r="I459" s="482" t="s">
        <v>20</v>
      </c>
      <c r="J459" s="479" t="s">
        <v>36</v>
      </c>
      <c r="K459" s="489">
        <v>0</v>
      </c>
      <c r="L459" s="482">
        <v>0</v>
      </c>
      <c r="M459" s="482">
        <v>0</v>
      </c>
      <c r="N459" s="482">
        <v>0</v>
      </c>
      <c r="O459" s="482">
        <v>0</v>
      </c>
      <c r="P459" s="482">
        <v>0</v>
      </c>
      <c r="Q459" s="482">
        <v>0</v>
      </c>
      <c r="R459" s="482">
        <v>0</v>
      </c>
      <c r="S459" s="482">
        <v>0</v>
      </c>
      <c r="T459" s="482">
        <v>0</v>
      </c>
      <c r="U459" s="482">
        <v>0</v>
      </c>
      <c r="V459" s="482">
        <v>0</v>
      </c>
      <c r="W459" s="482">
        <v>0</v>
      </c>
      <c r="X459" s="482">
        <v>0</v>
      </c>
      <c r="Y459" s="490" t="s">
        <v>418</v>
      </c>
      <c r="Z459" s="490" t="s">
        <v>418</v>
      </c>
      <c r="AA459" s="482">
        <v>0</v>
      </c>
      <c r="AB459" s="490">
        <v>0</v>
      </c>
      <c r="AC459" s="482">
        <v>0</v>
      </c>
      <c r="AD459" s="490">
        <v>0</v>
      </c>
      <c r="AE459" s="482">
        <v>0</v>
      </c>
      <c r="AF459" s="491">
        <v>0</v>
      </c>
    </row>
    <row r="460" spans="1:32" ht="15" customHeight="1" x14ac:dyDescent="0.2">
      <c r="A460" s="463" t="s">
        <v>58</v>
      </c>
      <c r="B460" s="482">
        <v>0</v>
      </c>
      <c r="C460" s="482">
        <v>0</v>
      </c>
      <c r="D460" s="482">
        <v>0</v>
      </c>
      <c r="E460" s="482">
        <v>0</v>
      </c>
      <c r="F460" s="482">
        <v>0</v>
      </c>
      <c r="G460" s="482">
        <v>0</v>
      </c>
      <c r="H460" s="482">
        <v>0</v>
      </c>
      <c r="I460" s="482" t="s">
        <v>20</v>
      </c>
      <c r="J460" s="479" t="s">
        <v>58</v>
      </c>
      <c r="K460" s="489">
        <v>0</v>
      </c>
      <c r="L460" s="482">
        <v>0</v>
      </c>
      <c r="M460" s="482">
        <v>0</v>
      </c>
      <c r="N460" s="482">
        <v>0</v>
      </c>
      <c r="O460" s="482">
        <v>0</v>
      </c>
      <c r="P460" s="482">
        <v>0</v>
      </c>
      <c r="Q460" s="482">
        <v>0</v>
      </c>
      <c r="R460" s="482">
        <v>0</v>
      </c>
      <c r="S460" s="482">
        <v>0</v>
      </c>
      <c r="T460" s="482">
        <v>0</v>
      </c>
      <c r="U460" s="482">
        <v>0</v>
      </c>
      <c r="V460" s="482">
        <v>0</v>
      </c>
      <c r="W460" s="482">
        <v>0</v>
      </c>
      <c r="X460" s="482">
        <v>0</v>
      </c>
      <c r="Y460" s="490" t="s">
        <v>418</v>
      </c>
      <c r="Z460" s="490" t="s">
        <v>418</v>
      </c>
      <c r="AA460" s="482">
        <v>0</v>
      </c>
      <c r="AB460" s="490">
        <v>0</v>
      </c>
      <c r="AC460" s="482">
        <v>0</v>
      </c>
      <c r="AD460" s="490">
        <v>0</v>
      </c>
      <c r="AE460" s="482">
        <v>0</v>
      </c>
      <c r="AF460" s="491">
        <v>0</v>
      </c>
    </row>
    <row r="461" spans="1:32" ht="15" customHeight="1" x14ac:dyDescent="0.2">
      <c r="A461" s="463" t="s">
        <v>60</v>
      </c>
      <c r="B461" s="482">
        <v>0</v>
      </c>
      <c r="C461" s="482">
        <v>0</v>
      </c>
      <c r="D461" s="482">
        <v>0</v>
      </c>
      <c r="E461" s="482">
        <v>0</v>
      </c>
      <c r="F461" s="482">
        <v>0</v>
      </c>
      <c r="G461" s="482">
        <v>0</v>
      </c>
      <c r="H461" s="482">
        <v>0</v>
      </c>
      <c r="I461" s="482" t="s">
        <v>20</v>
      </c>
      <c r="J461" s="479" t="s">
        <v>60</v>
      </c>
      <c r="K461" s="489">
        <v>0</v>
      </c>
      <c r="L461" s="482">
        <v>0</v>
      </c>
      <c r="M461" s="482">
        <v>0</v>
      </c>
      <c r="N461" s="482">
        <v>0</v>
      </c>
      <c r="O461" s="482">
        <v>0</v>
      </c>
      <c r="P461" s="482">
        <v>0</v>
      </c>
      <c r="Q461" s="482">
        <v>0</v>
      </c>
      <c r="R461" s="482">
        <v>0</v>
      </c>
      <c r="S461" s="482">
        <v>0</v>
      </c>
      <c r="T461" s="482">
        <v>0</v>
      </c>
      <c r="U461" s="482">
        <v>0</v>
      </c>
      <c r="V461" s="482">
        <v>0</v>
      </c>
      <c r="W461" s="482">
        <v>0</v>
      </c>
      <c r="X461" s="482">
        <v>0</v>
      </c>
      <c r="Y461" s="490" t="s">
        <v>418</v>
      </c>
      <c r="Z461" s="490" t="s">
        <v>418</v>
      </c>
      <c r="AA461" s="482">
        <v>0</v>
      </c>
      <c r="AB461" s="490">
        <v>0</v>
      </c>
      <c r="AC461" s="482">
        <v>0</v>
      </c>
      <c r="AD461" s="490">
        <v>0</v>
      </c>
      <c r="AE461" s="482">
        <v>0</v>
      </c>
      <c r="AF461" s="491">
        <v>0</v>
      </c>
    </row>
    <row r="462" spans="1:32" ht="15" customHeight="1" x14ac:dyDescent="0.2">
      <c r="A462" s="463" t="s">
        <v>62</v>
      </c>
      <c r="B462" s="482">
        <v>0</v>
      </c>
      <c r="C462" s="482">
        <v>0</v>
      </c>
      <c r="D462" s="482">
        <v>0</v>
      </c>
      <c r="E462" s="482">
        <v>0</v>
      </c>
      <c r="F462" s="482">
        <v>0</v>
      </c>
      <c r="G462" s="482">
        <v>0</v>
      </c>
      <c r="H462" s="482">
        <v>0</v>
      </c>
      <c r="I462" s="482" t="s">
        <v>20</v>
      </c>
      <c r="J462" s="479" t="s">
        <v>62</v>
      </c>
      <c r="K462" s="489">
        <v>0</v>
      </c>
      <c r="L462" s="482">
        <v>0</v>
      </c>
      <c r="M462" s="482">
        <v>0</v>
      </c>
      <c r="N462" s="482">
        <v>0</v>
      </c>
      <c r="O462" s="482">
        <v>0</v>
      </c>
      <c r="P462" s="482">
        <v>0</v>
      </c>
      <c r="Q462" s="482">
        <v>0</v>
      </c>
      <c r="R462" s="482">
        <v>0</v>
      </c>
      <c r="S462" s="482">
        <v>0</v>
      </c>
      <c r="T462" s="482">
        <v>0</v>
      </c>
      <c r="U462" s="482">
        <v>0</v>
      </c>
      <c r="V462" s="482">
        <v>0</v>
      </c>
      <c r="W462" s="482">
        <v>0</v>
      </c>
      <c r="X462" s="482">
        <v>0</v>
      </c>
      <c r="Y462" s="490" t="s">
        <v>418</v>
      </c>
      <c r="Z462" s="490" t="s">
        <v>418</v>
      </c>
      <c r="AA462" s="482">
        <v>0</v>
      </c>
      <c r="AB462" s="490">
        <v>0</v>
      </c>
      <c r="AC462" s="482">
        <v>0</v>
      </c>
      <c r="AD462" s="490">
        <v>0</v>
      </c>
      <c r="AE462" s="482">
        <v>0</v>
      </c>
      <c r="AF462" s="491">
        <v>0</v>
      </c>
    </row>
    <row r="463" spans="1:32" ht="15" customHeight="1" x14ac:dyDescent="0.2">
      <c r="A463" s="463" t="s">
        <v>38</v>
      </c>
      <c r="B463" s="482">
        <v>0</v>
      </c>
      <c r="C463" s="482">
        <v>0</v>
      </c>
      <c r="D463" s="482">
        <v>0</v>
      </c>
      <c r="E463" s="482">
        <v>0</v>
      </c>
      <c r="F463" s="482">
        <v>0</v>
      </c>
      <c r="G463" s="482">
        <v>0</v>
      </c>
      <c r="H463" s="482">
        <v>0</v>
      </c>
      <c r="I463" s="482" t="s">
        <v>20</v>
      </c>
      <c r="J463" s="479" t="s">
        <v>38</v>
      </c>
      <c r="K463" s="489">
        <v>0</v>
      </c>
      <c r="L463" s="482">
        <v>0</v>
      </c>
      <c r="M463" s="482">
        <v>0</v>
      </c>
      <c r="N463" s="482">
        <v>0</v>
      </c>
      <c r="O463" s="482">
        <v>0</v>
      </c>
      <c r="P463" s="482">
        <v>0</v>
      </c>
      <c r="Q463" s="482">
        <v>0</v>
      </c>
      <c r="R463" s="482">
        <v>0</v>
      </c>
      <c r="S463" s="482">
        <v>0</v>
      </c>
      <c r="T463" s="482">
        <v>0</v>
      </c>
      <c r="U463" s="482">
        <v>0</v>
      </c>
      <c r="V463" s="482">
        <v>0</v>
      </c>
      <c r="W463" s="482">
        <v>0</v>
      </c>
      <c r="X463" s="482">
        <v>0</v>
      </c>
      <c r="Y463" s="490" t="s">
        <v>418</v>
      </c>
      <c r="Z463" s="490" t="s">
        <v>418</v>
      </c>
      <c r="AA463" s="482">
        <v>0</v>
      </c>
      <c r="AB463" s="490">
        <v>0</v>
      </c>
      <c r="AC463" s="482">
        <v>0</v>
      </c>
      <c r="AD463" s="490">
        <v>0</v>
      </c>
      <c r="AE463" s="482">
        <v>0</v>
      </c>
      <c r="AF463" s="491">
        <v>0</v>
      </c>
    </row>
    <row r="464" spans="1:32" ht="15" customHeight="1" x14ac:dyDescent="0.2">
      <c r="A464" s="463" t="s">
        <v>65</v>
      </c>
      <c r="B464" s="482">
        <v>0</v>
      </c>
      <c r="C464" s="482">
        <v>0</v>
      </c>
      <c r="D464" s="482">
        <v>0</v>
      </c>
      <c r="E464" s="482">
        <v>0</v>
      </c>
      <c r="F464" s="482">
        <v>0</v>
      </c>
      <c r="G464" s="482">
        <v>0</v>
      </c>
      <c r="H464" s="482">
        <v>0</v>
      </c>
      <c r="I464" s="482" t="s">
        <v>20</v>
      </c>
      <c r="J464" s="479" t="s">
        <v>65</v>
      </c>
      <c r="K464" s="489">
        <v>0</v>
      </c>
      <c r="L464" s="482">
        <v>0</v>
      </c>
      <c r="M464" s="482">
        <v>0</v>
      </c>
      <c r="N464" s="482">
        <v>0</v>
      </c>
      <c r="O464" s="482">
        <v>0</v>
      </c>
      <c r="P464" s="482">
        <v>0</v>
      </c>
      <c r="Q464" s="482">
        <v>0</v>
      </c>
      <c r="R464" s="482">
        <v>0</v>
      </c>
      <c r="S464" s="482">
        <v>0</v>
      </c>
      <c r="T464" s="482">
        <v>0</v>
      </c>
      <c r="U464" s="482">
        <v>0</v>
      </c>
      <c r="V464" s="482">
        <v>0</v>
      </c>
      <c r="W464" s="482">
        <v>0</v>
      </c>
      <c r="X464" s="482">
        <v>0</v>
      </c>
      <c r="Y464" s="490" t="s">
        <v>418</v>
      </c>
      <c r="Z464" s="490" t="s">
        <v>418</v>
      </c>
      <c r="AA464" s="482">
        <v>0</v>
      </c>
      <c r="AB464" s="490">
        <v>0</v>
      </c>
      <c r="AC464" s="482">
        <v>0</v>
      </c>
      <c r="AD464" s="490">
        <v>0</v>
      </c>
      <c r="AE464" s="482">
        <v>0</v>
      </c>
      <c r="AF464" s="491">
        <v>0</v>
      </c>
    </row>
    <row r="465" spans="1:32" ht="15" customHeight="1" x14ac:dyDescent="0.2">
      <c r="A465" s="463" t="s">
        <v>67</v>
      </c>
      <c r="B465" s="482">
        <v>0</v>
      </c>
      <c r="C465" s="482">
        <v>0</v>
      </c>
      <c r="D465" s="482">
        <v>0</v>
      </c>
      <c r="E465" s="482">
        <v>0</v>
      </c>
      <c r="F465" s="482">
        <v>0</v>
      </c>
      <c r="G465" s="482">
        <v>0</v>
      </c>
      <c r="H465" s="482">
        <v>0</v>
      </c>
      <c r="I465" s="482" t="s">
        <v>20</v>
      </c>
      <c r="J465" s="479" t="s">
        <v>67</v>
      </c>
      <c r="K465" s="489">
        <v>0</v>
      </c>
      <c r="L465" s="482">
        <v>0</v>
      </c>
      <c r="M465" s="482">
        <v>0</v>
      </c>
      <c r="N465" s="482">
        <v>0</v>
      </c>
      <c r="O465" s="482">
        <v>0</v>
      </c>
      <c r="P465" s="482">
        <v>0</v>
      </c>
      <c r="Q465" s="482">
        <v>0</v>
      </c>
      <c r="R465" s="482">
        <v>0</v>
      </c>
      <c r="S465" s="482">
        <v>0</v>
      </c>
      <c r="T465" s="482">
        <v>0</v>
      </c>
      <c r="U465" s="482">
        <v>0</v>
      </c>
      <c r="V465" s="482">
        <v>0</v>
      </c>
      <c r="W465" s="482">
        <v>0</v>
      </c>
      <c r="X465" s="482">
        <v>0</v>
      </c>
      <c r="Y465" s="490" t="s">
        <v>418</v>
      </c>
      <c r="Z465" s="490" t="s">
        <v>418</v>
      </c>
      <c r="AA465" s="482">
        <v>0</v>
      </c>
      <c r="AB465" s="490">
        <v>0</v>
      </c>
      <c r="AC465" s="482">
        <v>0</v>
      </c>
      <c r="AD465" s="490">
        <v>0</v>
      </c>
      <c r="AE465" s="482">
        <v>0</v>
      </c>
      <c r="AF465" s="491">
        <v>0</v>
      </c>
    </row>
    <row r="466" spans="1:32" ht="15" customHeight="1" x14ac:dyDescent="0.2">
      <c r="A466" s="463" t="s">
        <v>69</v>
      </c>
      <c r="B466" s="482">
        <v>1</v>
      </c>
      <c r="C466" s="482">
        <v>0</v>
      </c>
      <c r="D466" s="482">
        <v>1</v>
      </c>
      <c r="E466" s="482">
        <v>0</v>
      </c>
      <c r="F466" s="482">
        <v>0</v>
      </c>
      <c r="G466" s="482">
        <v>0</v>
      </c>
      <c r="H466" s="482">
        <v>0</v>
      </c>
      <c r="I466" s="482" t="s">
        <v>20</v>
      </c>
      <c r="J466" s="479" t="s">
        <v>69</v>
      </c>
      <c r="K466" s="489">
        <v>0</v>
      </c>
      <c r="L466" s="482">
        <v>0</v>
      </c>
      <c r="M466" s="482">
        <v>1</v>
      </c>
      <c r="N466" s="482">
        <v>0</v>
      </c>
      <c r="O466" s="482">
        <v>0</v>
      </c>
      <c r="P466" s="482">
        <v>0</v>
      </c>
      <c r="Q466" s="482">
        <v>0</v>
      </c>
      <c r="R466" s="482">
        <v>0</v>
      </c>
      <c r="S466" s="482">
        <v>0</v>
      </c>
      <c r="T466" s="482">
        <v>0</v>
      </c>
      <c r="U466" s="482">
        <v>0</v>
      </c>
      <c r="V466" s="482">
        <v>0</v>
      </c>
      <c r="W466" s="482">
        <v>0</v>
      </c>
      <c r="X466" s="482">
        <v>0</v>
      </c>
      <c r="Y466" s="490">
        <v>15.7</v>
      </c>
      <c r="Z466" s="490" t="s">
        <v>418</v>
      </c>
      <c r="AA466" s="482">
        <v>0</v>
      </c>
      <c r="AB466" s="490">
        <v>0</v>
      </c>
      <c r="AC466" s="482">
        <v>0</v>
      </c>
      <c r="AD466" s="490">
        <v>0</v>
      </c>
      <c r="AE466" s="482">
        <v>0</v>
      </c>
      <c r="AF466" s="491">
        <v>0</v>
      </c>
    </row>
    <row r="467" spans="1:32" ht="15" customHeight="1" x14ac:dyDescent="0.2">
      <c r="A467" s="463" t="s">
        <v>40</v>
      </c>
      <c r="B467" s="482">
        <v>0</v>
      </c>
      <c r="C467" s="482">
        <v>0</v>
      </c>
      <c r="D467" s="482">
        <v>0</v>
      </c>
      <c r="E467" s="482">
        <v>0</v>
      </c>
      <c r="F467" s="482">
        <v>0</v>
      </c>
      <c r="G467" s="482">
        <v>0</v>
      </c>
      <c r="H467" s="482">
        <v>0</v>
      </c>
      <c r="I467" s="482" t="s">
        <v>20</v>
      </c>
      <c r="J467" s="479" t="s">
        <v>40</v>
      </c>
      <c r="K467" s="489">
        <v>0</v>
      </c>
      <c r="L467" s="482">
        <v>0</v>
      </c>
      <c r="M467" s="482">
        <v>0</v>
      </c>
      <c r="N467" s="482">
        <v>0</v>
      </c>
      <c r="O467" s="482">
        <v>0</v>
      </c>
      <c r="P467" s="482">
        <v>0</v>
      </c>
      <c r="Q467" s="482">
        <v>0</v>
      </c>
      <c r="R467" s="482">
        <v>0</v>
      </c>
      <c r="S467" s="482">
        <v>0</v>
      </c>
      <c r="T467" s="482">
        <v>0</v>
      </c>
      <c r="U467" s="482">
        <v>0</v>
      </c>
      <c r="V467" s="482">
        <v>0</v>
      </c>
      <c r="W467" s="482">
        <v>0</v>
      </c>
      <c r="X467" s="482">
        <v>0</v>
      </c>
      <c r="Y467" s="490" t="s">
        <v>418</v>
      </c>
      <c r="Z467" s="490" t="s">
        <v>418</v>
      </c>
      <c r="AA467" s="482">
        <v>0</v>
      </c>
      <c r="AB467" s="490">
        <v>0</v>
      </c>
      <c r="AC467" s="482">
        <v>0</v>
      </c>
      <c r="AD467" s="490">
        <v>0</v>
      </c>
      <c r="AE467" s="482">
        <v>0</v>
      </c>
      <c r="AF467" s="491">
        <v>0</v>
      </c>
    </row>
    <row r="468" spans="1:32" ht="15" customHeight="1" x14ac:dyDescent="0.2">
      <c r="A468" s="463" t="s">
        <v>71</v>
      </c>
      <c r="B468" s="482">
        <v>1</v>
      </c>
      <c r="C468" s="482">
        <v>0</v>
      </c>
      <c r="D468" s="482">
        <v>1</v>
      </c>
      <c r="E468" s="482">
        <v>0</v>
      </c>
      <c r="F468" s="482">
        <v>0</v>
      </c>
      <c r="G468" s="482">
        <v>0</v>
      </c>
      <c r="H468" s="482">
        <v>0</v>
      </c>
      <c r="I468" s="482" t="s">
        <v>20</v>
      </c>
      <c r="J468" s="479" t="s">
        <v>71</v>
      </c>
      <c r="K468" s="489">
        <v>1</v>
      </c>
      <c r="L468" s="482">
        <v>0</v>
      </c>
      <c r="M468" s="482">
        <v>0</v>
      </c>
      <c r="N468" s="482">
        <v>0</v>
      </c>
      <c r="O468" s="482">
        <v>0</v>
      </c>
      <c r="P468" s="482">
        <v>0</v>
      </c>
      <c r="Q468" s="482">
        <v>0</v>
      </c>
      <c r="R468" s="482">
        <v>0</v>
      </c>
      <c r="S468" s="482">
        <v>0</v>
      </c>
      <c r="T468" s="482">
        <v>0</v>
      </c>
      <c r="U468" s="482">
        <v>0</v>
      </c>
      <c r="V468" s="482">
        <v>0</v>
      </c>
      <c r="W468" s="482">
        <v>0</v>
      </c>
      <c r="X468" s="482">
        <v>0</v>
      </c>
      <c r="Y468" s="490">
        <v>9.8000000000000007</v>
      </c>
      <c r="Z468" s="490" t="s">
        <v>418</v>
      </c>
      <c r="AA468" s="482">
        <v>0</v>
      </c>
      <c r="AB468" s="490">
        <v>0</v>
      </c>
      <c r="AC468" s="482">
        <v>0</v>
      </c>
      <c r="AD468" s="490">
        <v>0</v>
      </c>
      <c r="AE468" s="482">
        <v>0</v>
      </c>
      <c r="AF468" s="491">
        <v>0</v>
      </c>
    </row>
    <row r="469" spans="1:32" ht="15" customHeight="1" x14ac:dyDescent="0.2">
      <c r="A469" s="463" t="s">
        <v>72</v>
      </c>
      <c r="B469" s="482">
        <v>0</v>
      </c>
      <c r="C469" s="482">
        <v>0</v>
      </c>
      <c r="D469" s="482">
        <v>0</v>
      </c>
      <c r="E469" s="482">
        <v>0</v>
      </c>
      <c r="F469" s="482">
        <v>0</v>
      </c>
      <c r="G469" s="482">
        <v>0</v>
      </c>
      <c r="H469" s="482">
        <v>0</v>
      </c>
      <c r="I469" s="482" t="s">
        <v>20</v>
      </c>
      <c r="J469" s="479" t="s">
        <v>72</v>
      </c>
      <c r="K469" s="489">
        <v>0</v>
      </c>
      <c r="L469" s="482">
        <v>0</v>
      </c>
      <c r="M469" s="482">
        <v>0</v>
      </c>
      <c r="N469" s="482">
        <v>0</v>
      </c>
      <c r="O469" s="482">
        <v>0</v>
      </c>
      <c r="P469" s="482">
        <v>0</v>
      </c>
      <c r="Q469" s="482">
        <v>0</v>
      </c>
      <c r="R469" s="482">
        <v>0</v>
      </c>
      <c r="S469" s="482">
        <v>0</v>
      </c>
      <c r="T469" s="482">
        <v>0</v>
      </c>
      <c r="U469" s="482">
        <v>0</v>
      </c>
      <c r="V469" s="482">
        <v>0</v>
      </c>
      <c r="W469" s="482">
        <v>0</v>
      </c>
      <c r="X469" s="482">
        <v>0</v>
      </c>
      <c r="Y469" s="490" t="s">
        <v>418</v>
      </c>
      <c r="Z469" s="490" t="s">
        <v>418</v>
      </c>
      <c r="AA469" s="482">
        <v>0</v>
      </c>
      <c r="AB469" s="490">
        <v>0</v>
      </c>
      <c r="AC469" s="482">
        <v>0</v>
      </c>
      <c r="AD469" s="490">
        <v>0</v>
      </c>
      <c r="AE469" s="482">
        <v>0</v>
      </c>
      <c r="AF469" s="491">
        <v>0</v>
      </c>
    </row>
    <row r="470" spans="1:32" ht="15" customHeight="1" thickBot="1" x14ac:dyDescent="0.25">
      <c r="A470" s="463" t="s">
        <v>73</v>
      </c>
      <c r="B470" s="492">
        <v>0</v>
      </c>
      <c r="C470" s="493">
        <v>0</v>
      </c>
      <c r="D470" s="493">
        <v>0</v>
      </c>
      <c r="E470" s="493">
        <v>0</v>
      </c>
      <c r="F470" s="493">
        <v>0</v>
      </c>
      <c r="G470" s="493">
        <v>0</v>
      </c>
      <c r="H470" s="493">
        <v>0</v>
      </c>
      <c r="I470" s="494" t="s">
        <v>20</v>
      </c>
      <c r="J470" s="479" t="s">
        <v>73</v>
      </c>
      <c r="K470" s="495">
        <v>0</v>
      </c>
      <c r="L470" s="493">
        <v>0</v>
      </c>
      <c r="M470" s="493">
        <v>0</v>
      </c>
      <c r="N470" s="493">
        <v>0</v>
      </c>
      <c r="O470" s="493">
        <v>0</v>
      </c>
      <c r="P470" s="493">
        <v>0</v>
      </c>
      <c r="Q470" s="493">
        <v>0</v>
      </c>
      <c r="R470" s="493">
        <v>0</v>
      </c>
      <c r="S470" s="493">
        <v>0</v>
      </c>
      <c r="T470" s="493">
        <v>0</v>
      </c>
      <c r="U470" s="493">
        <v>0</v>
      </c>
      <c r="V470" s="493">
        <v>0</v>
      </c>
      <c r="W470" s="493">
        <v>0</v>
      </c>
      <c r="X470" s="493">
        <v>0</v>
      </c>
      <c r="Y470" s="496" t="s">
        <v>418</v>
      </c>
      <c r="Z470" s="496" t="s">
        <v>418</v>
      </c>
      <c r="AA470" s="493">
        <v>0</v>
      </c>
      <c r="AB470" s="496">
        <v>0</v>
      </c>
      <c r="AC470" s="493">
        <v>0</v>
      </c>
      <c r="AD470" s="496">
        <v>0</v>
      </c>
      <c r="AE470" s="493">
        <v>0</v>
      </c>
      <c r="AF470" s="497">
        <v>0</v>
      </c>
    </row>
    <row r="471" spans="1:32" ht="15" customHeight="1" x14ac:dyDescent="0.2">
      <c r="A471" s="463" t="s">
        <v>42</v>
      </c>
      <c r="B471" s="488">
        <v>0</v>
      </c>
      <c r="C471" s="488">
        <v>0</v>
      </c>
      <c r="D471" s="488">
        <v>0</v>
      </c>
      <c r="E471" s="488">
        <v>0</v>
      </c>
      <c r="F471" s="488">
        <v>0</v>
      </c>
      <c r="G471" s="488">
        <v>0</v>
      </c>
      <c r="H471" s="488">
        <v>0</v>
      </c>
      <c r="I471" s="488" t="s">
        <v>20</v>
      </c>
      <c r="J471" s="479" t="s">
        <v>42</v>
      </c>
      <c r="K471" s="498">
        <v>0</v>
      </c>
      <c r="L471" s="488">
        <v>0</v>
      </c>
      <c r="M471" s="488">
        <v>0</v>
      </c>
      <c r="N471" s="488">
        <v>0</v>
      </c>
      <c r="O471" s="488">
        <v>0</v>
      </c>
      <c r="P471" s="488">
        <v>0</v>
      </c>
      <c r="Q471" s="488">
        <v>0</v>
      </c>
      <c r="R471" s="488">
        <v>0</v>
      </c>
      <c r="S471" s="488">
        <v>0</v>
      </c>
      <c r="T471" s="488">
        <v>0</v>
      </c>
      <c r="U471" s="488">
        <v>0</v>
      </c>
      <c r="V471" s="488">
        <v>0</v>
      </c>
      <c r="W471" s="488">
        <v>0</v>
      </c>
      <c r="X471" s="488">
        <v>0</v>
      </c>
      <c r="Y471" s="499" t="s">
        <v>418</v>
      </c>
      <c r="Z471" s="499" t="s">
        <v>418</v>
      </c>
      <c r="AA471" s="488">
        <v>0</v>
      </c>
      <c r="AB471" s="499">
        <v>0</v>
      </c>
      <c r="AC471" s="488">
        <v>0</v>
      </c>
      <c r="AD471" s="499">
        <v>0</v>
      </c>
      <c r="AE471" s="488">
        <v>0</v>
      </c>
      <c r="AF471" s="500">
        <v>0</v>
      </c>
    </row>
    <row r="472" spans="1:32" ht="15" customHeight="1" x14ac:dyDescent="0.2">
      <c r="A472" s="463" t="s">
        <v>74</v>
      </c>
      <c r="B472" s="482">
        <v>1</v>
      </c>
      <c r="C472" s="482">
        <v>0</v>
      </c>
      <c r="D472" s="482">
        <v>1</v>
      </c>
      <c r="E472" s="482">
        <v>0</v>
      </c>
      <c r="F472" s="482">
        <v>0</v>
      </c>
      <c r="G472" s="482">
        <v>0</v>
      </c>
      <c r="H472" s="482">
        <v>0</v>
      </c>
      <c r="I472" s="482" t="s">
        <v>20</v>
      </c>
      <c r="J472" s="479" t="s">
        <v>74</v>
      </c>
      <c r="K472" s="489">
        <v>0</v>
      </c>
      <c r="L472" s="482">
        <v>0</v>
      </c>
      <c r="M472" s="482">
        <v>1</v>
      </c>
      <c r="N472" s="482">
        <v>0</v>
      </c>
      <c r="O472" s="482">
        <v>0</v>
      </c>
      <c r="P472" s="482">
        <v>0</v>
      </c>
      <c r="Q472" s="482">
        <v>0</v>
      </c>
      <c r="R472" s="482">
        <v>0</v>
      </c>
      <c r="S472" s="482">
        <v>0</v>
      </c>
      <c r="T472" s="482">
        <v>0</v>
      </c>
      <c r="U472" s="482">
        <v>0</v>
      </c>
      <c r="V472" s="482">
        <v>0</v>
      </c>
      <c r="W472" s="482">
        <v>0</v>
      </c>
      <c r="X472" s="482">
        <v>0</v>
      </c>
      <c r="Y472" s="490">
        <v>18.899999999999999</v>
      </c>
      <c r="Z472" s="490" t="s">
        <v>418</v>
      </c>
      <c r="AA472" s="482">
        <v>0</v>
      </c>
      <c r="AB472" s="490">
        <v>0</v>
      </c>
      <c r="AC472" s="482">
        <v>0</v>
      </c>
      <c r="AD472" s="490">
        <v>0</v>
      </c>
      <c r="AE472" s="482">
        <v>0</v>
      </c>
      <c r="AF472" s="491">
        <v>0</v>
      </c>
    </row>
    <row r="473" spans="1:32" ht="15" customHeight="1" x14ac:dyDescent="0.2">
      <c r="A473" s="463" t="s">
        <v>75</v>
      </c>
      <c r="B473" s="482">
        <v>0</v>
      </c>
      <c r="C473" s="482">
        <v>0</v>
      </c>
      <c r="D473" s="482">
        <v>0</v>
      </c>
      <c r="E473" s="482">
        <v>0</v>
      </c>
      <c r="F473" s="482">
        <v>0</v>
      </c>
      <c r="G473" s="482">
        <v>0</v>
      </c>
      <c r="H473" s="482">
        <v>0</v>
      </c>
      <c r="I473" s="482" t="s">
        <v>20</v>
      </c>
      <c r="J473" s="479" t="s">
        <v>75</v>
      </c>
      <c r="K473" s="489">
        <v>0</v>
      </c>
      <c r="L473" s="482">
        <v>0</v>
      </c>
      <c r="M473" s="482">
        <v>0</v>
      </c>
      <c r="N473" s="482">
        <v>0</v>
      </c>
      <c r="O473" s="482">
        <v>0</v>
      </c>
      <c r="P473" s="482">
        <v>0</v>
      </c>
      <c r="Q473" s="482">
        <v>0</v>
      </c>
      <c r="R473" s="482">
        <v>0</v>
      </c>
      <c r="S473" s="482">
        <v>0</v>
      </c>
      <c r="T473" s="482">
        <v>0</v>
      </c>
      <c r="U473" s="482">
        <v>0</v>
      </c>
      <c r="V473" s="482">
        <v>0</v>
      </c>
      <c r="W473" s="482">
        <v>0</v>
      </c>
      <c r="X473" s="482">
        <v>0</v>
      </c>
      <c r="Y473" s="490" t="s">
        <v>418</v>
      </c>
      <c r="Z473" s="490" t="s">
        <v>418</v>
      </c>
      <c r="AA473" s="482">
        <v>0</v>
      </c>
      <c r="AB473" s="490">
        <v>0</v>
      </c>
      <c r="AC473" s="482">
        <v>0</v>
      </c>
      <c r="AD473" s="490">
        <v>0</v>
      </c>
      <c r="AE473" s="482">
        <v>0</v>
      </c>
      <c r="AF473" s="491">
        <v>0</v>
      </c>
    </row>
    <row r="474" spans="1:32" ht="15" customHeight="1" x14ac:dyDescent="0.2">
      <c r="A474" s="463" t="s">
        <v>76</v>
      </c>
      <c r="B474" s="482">
        <v>1</v>
      </c>
      <c r="C474" s="482">
        <v>0</v>
      </c>
      <c r="D474" s="482">
        <v>1</v>
      </c>
      <c r="E474" s="482">
        <v>0</v>
      </c>
      <c r="F474" s="482">
        <v>0</v>
      </c>
      <c r="G474" s="482">
        <v>0</v>
      </c>
      <c r="H474" s="482">
        <v>0</v>
      </c>
      <c r="I474" s="482" t="s">
        <v>20</v>
      </c>
      <c r="J474" s="479" t="s">
        <v>76</v>
      </c>
      <c r="K474" s="489">
        <v>0</v>
      </c>
      <c r="L474" s="482">
        <v>0</v>
      </c>
      <c r="M474" s="482">
        <v>1</v>
      </c>
      <c r="N474" s="482">
        <v>0</v>
      </c>
      <c r="O474" s="482">
        <v>0</v>
      </c>
      <c r="P474" s="482">
        <v>0</v>
      </c>
      <c r="Q474" s="482">
        <v>0</v>
      </c>
      <c r="R474" s="482">
        <v>0</v>
      </c>
      <c r="S474" s="482">
        <v>0</v>
      </c>
      <c r="T474" s="482">
        <v>0</v>
      </c>
      <c r="U474" s="482">
        <v>0</v>
      </c>
      <c r="V474" s="482">
        <v>0</v>
      </c>
      <c r="W474" s="482">
        <v>0</v>
      </c>
      <c r="X474" s="482">
        <v>0</v>
      </c>
      <c r="Y474" s="490">
        <v>15.7</v>
      </c>
      <c r="Z474" s="490" t="s">
        <v>418</v>
      </c>
      <c r="AA474" s="482">
        <v>0</v>
      </c>
      <c r="AB474" s="490">
        <v>0</v>
      </c>
      <c r="AC474" s="482">
        <v>0</v>
      </c>
      <c r="AD474" s="490">
        <v>0</v>
      </c>
      <c r="AE474" s="482">
        <v>0</v>
      </c>
      <c r="AF474" s="491">
        <v>0</v>
      </c>
    </row>
    <row r="475" spans="1:32" ht="15" customHeight="1" x14ac:dyDescent="0.2">
      <c r="A475" s="463" t="s">
        <v>43</v>
      </c>
      <c r="B475" s="482">
        <v>0</v>
      </c>
      <c r="C475" s="482">
        <v>0</v>
      </c>
      <c r="D475" s="482">
        <v>0</v>
      </c>
      <c r="E475" s="482">
        <v>0</v>
      </c>
      <c r="F475" s="482">
        <v>0</v>
      </c>
      <c r="G475" s="482">
        <v>0</v>
      </c>
      <c r="H475" s="482">
        <v>0</v>
      </c>
      <c r="I475" s="482" t="s">
        <v>20</v>
      </c>
      <c r="J475" s="479" t="s">
        <v>43</v>
      </c>
      <c r="K475" s="489">
        <v>0</v>
      </c>
      <c r="L475" s="482">
        <v>0</v>
      </c>
      <c r="M475" s="482">
        <v>0</v>
      </c>
      <c r="N475" s="482">
        <v>0</v>
      </c>
      <c r="O475" s="482">
        <v>0</v>
      </c>
      <c r="P475" s="482">
        <v>0</v>
      </c>
      <c r="Q475" s="482">
        <v>0</v>
      </c>
      <c r="R475" s="482">
        <v>0</v>
      </c>
      <c r="S475" s="482">
        <v>0</v>
      </c>
      <c r="T475" s="482">
        <v>0</v>
      </c>
      <c r="U475" s="482">
        <v>0</v>
      </c>
      <c r="V475" s="482">
        <v>0</v>
      </c>
      <c r="W475" s="482">
        <v>0</v>
      </c>
      <c r="X475" s="482">
        <v>0</v>
      </c>
      <c r="Y475" s="490" t="s">
        <v>418</v>
      </c>
      <c r="Z475" s="490" t="s">
        <v>418</v>
      </c>
      <c r="AA475" s="482">
        <v>0</v>
      </c>
      <c r="AB475" s="490">
        <v>0</v>
      </c>
      <c r="AC475" s="482">
        <v>0</v>
      </c>
      <c r="AD475" s="490">
        <v>0</v>
      </c>
      <c r="AE475" s="482">
        <v>0</v>
      </c>
      <c r="AF475" s="491">
        <v>0</v>
      </c>
    </row>
    <row r="476" spans="1:32" ht="15" customHeight="1" x14ac:dyDescent="0.2">
      <c r="A476" s="463" t="s">
        <v>77</v>
      </c>
      <c r="B476" s="482">
        <v>1</v>
      </c>
      <c r="C476" s="482">
        <v>0</v>
      </c>
      <c r="D476" s="482">
        <v>1</v>
      </c>
      <c r="E476" s="482">
        <v>0</v>
      </c>
      <c r="F476" s="482">
        <v>0</v>
      </c>
      <c r="G476" s="482">
        <v>0</v>
      </c>
      <c r="H476" s="482">
        <v>0</v>
      </c>
      <c r="I476" s="482" t="s">
        <v>20</v>
      </c>
      <c r="J476" s="479" t="s">
        <v>77</v>
      </c>
      <c r="K476" s="489">
        <v>0</v>
      </c>
      <c r="L476" s="482">
        <v>1</v>
      </c>
      <c r="M476" s="482">
        <v>0</v>
      </c>
      <c r="N476" s="482">
        <v>0</v>
      </c>
      <c r="O476" s="482">
        <v>0</v>
      </c>
      <c r="P476" s="482">
        <v>0</v>
      </c>
      <c r="Q476" s="482">
        <v>0</v>
      </c>
      <c r="R476" s="482">
        <v>0</v>
      </c>
      <c r="S476" s="482">
        <v>0</v>
      </c>
      <c r="T476" s="482">
        <v>0</v>
      </c>
      <c r="U476" s="482">
        <v>0</v>
      </c>
      <c r="V476" s="482">
        <v>0</v>
      </c>
      <c r="W476" s="482">
        <v>0</v>
      </c>
      <c r="X476" s="482">
        <v>0</v>
      </c>
      <c r="Y476" s="490">
        <v>14.5</v>
      </c>
      <c r="Z476" s="490" t="s">
        <v>418</v>
      </c>
      <c r="AA476" s="482">
        <v>0</v>
      </c>
      <c r="AB476" s="490">
        <v>0</v>
      </c>
      <c r="AC476" s="482">
        <v>0</v>
      </c>
      <c r="AD476" s="490">
        <v>0</v>
      </c>
      <c r="AE476" s="482">
        <v>0</v>
      </c>
      <c r="AF476" s="491">
        <v>0</v>
      </c>
    </row>
    <row r="477" spans="1:32" ht="15" customHeight="1" x14ac:dyDescent="0.2">
      <c r="A477" s="463" t="s">
        <v>78</v>
      </c>
      <c r="B477" s="482">
        <v>1</v>
      </c>
      <c r="C477" s="482">
        <v>0</v>
      </c>
      <c r="D477" s="482">
        <v>1</v>
      </c>
      <c r="E477" s="482">
        <v>0</v>
      </c>
      <c r="F477" s="482">
        <v>0</v>
      </c>
      <c r="G477" s="482">
        <v>0</v>
      </c>
      <c r="H477" s="482">
        <v>0</v>
      </c>
      <c r="I477" s="482" t="s">
        <v>20</v>
      </c>
      <c r="J477" s="479" t="s">
        <v>78</v>
      </c>
      <c r="K477" s="489">
        <v>0</v>
      </c>
      <c r="L477" s="482">
        <v>0</v>
      </c>
      <c r="M477" s="482">
        <v>0</v>
      </c>
      <c r="N477" s="482">
        <v>0</v>
      </c>
      <c r="O477" s="482">
        <v>1</v>
      </c>
      <c r="P477" s="482">
        <v>0</v>
      </c>
      <c r="Q477" s="482">
        <v>0</v>
      </c>
      <c r="R477" s="482">
        <v>0</v>
      </c>
      <c r="S477" s="482">
        <v>0</v>
      </c>
      <c r="T477" s="482">
        <v>0</v>
      </c>
      <c r="U477" s="482">
        <v>0</v>
      </c>
      <c r="V477" s="482">
        <v>0</v>
      </c>
      <c r="W477" s="482">
        <v>0</v>
      </c>
      <c r="X477" s="482">
        <v>0</v>
      </c>
      <c r="Y477" s="490">
        <v>25.6</v>
      </c>
      <c r="Z477" s="490" t="s">
        <v>418</v>
      </c>
      <c r="AA477" s="482">
        <v>0</v>
      </c>
      <c r="AB477" s="490">
        <v>0</v>
      </c>
      <c r="AC477" s="482">
        <v>0</v>
      </c>
      <c r="AD477" s="490">
        <v>0</v>
      </c>
      <c r="AE477" s="482">
        <v>0</v>
      </c>
      <c r="AF477" s="491">
        <v>0</v>
      </c>
    </row>
    <row r="478" spans="1:32" ht="15" customHeight="1" x14ac:dyDescent="0.2">
      <c r="A478" s="463" t="s">
        <v>79</v>
      </c>
      <c r="B478" s="482">
        <v>3</v>
      </c>
      <c r="C478" s="482">
        <v>0</v>
      </c>
      <c r="D478" s="482">
        <v>3</v>
      </c>
      <c r="E478" s="482">
        <v>0</v>
      </c>
      <c r="F478" s="482">
        <v>0</v>
      </c>
      <c r="G478" s="482">
        <v>0</v>
      </c>
      <c r="H478" s="482">
        <v>0</v>
      </c>
      <c r="I478" s="482" t="s">
        <v>20</v>
      </c>
      <c r="J478" s="479" t="s">
        <v>79</v>
      </c>
      <c r="K478" s="489">
        <v>0</v>
      </c>
      <c r="L478" s="482">
        <v>1</v>
      </c>
      <c r="M478" s="482">
        <v>1</v>
      </c>
      <c r="N478" s="482">
        <v>1</v>
      </c>
      <c r="O478" s="482">
        <v>0</v>
      </c>
      <c r="P478" s="482">
        <v>0</v>
      </c>
      <c r="Q478" s="482">
        <v>0</v>
      </c>
      <c r="R478" s="482">
        <v>0</v>
      </c>
      <c r="S478" s="482">
        <v>0</v>
      </c>
      <c r="T478" s="482">
        <v>0</v>
      </c>
      <c r="U478" s="482">
        <v>0</v>
      </c>
      <c r="V478" s="482">
        <v>0</v>
      </c>
      <c r="W478" s="482">
        <v>0</v>
      </c>
      <c r="X478" s="482">
        <v>0</v>
      </c>
      <c r="Y478" s="490">
        <v>18.399999999999999</v>
      </c>
      <c r="Z478" s="490" t="s">
        <v>418</v>
      </c>
      <c r="AA478" s="482">
        <v>0</v>
      </c>
      <c r="AB478" s="490">
        <v>0</v>
      </c>
      <c r="AC478" s="482">
        <v>0</v>
      </c>
      <c r="AD478" s="490">
        <v>0</v>
      </c>
      <c r="AE478" s="482">
        <v>0</v>
      </c>
      <c r="AF478" s="491">
        <v>0</v>
      </c>
    </row>
    <row r="479" spans="1:32" ht="15" customHeight="1" x14ac:dyDescent="0.2">
      <c r="A479" s="463" t="s">
        <v>45</v>
      </c>
      <c r="B479" s="488">
        <v>1</v>
      </c>
      <c r="C479" s="488">
        <v>0</v>
      </c>
      <c r="D479" s="488">
        <v>1</v>
      </c>
      <c r="E479" s="488">
        <v>0</v>
      </c>
      <c r="F479" s="488">
        <v>0</v>
      </c>
      <c r="G479" s="488">
        <v>0</v>
      </c>
      <c r="H479" s="488">
        <v>0</v>
      </c>
      <c r="I479" s="488" t="s">
        <v>20</v>
      </c>
      <c r="J479" s="479" t="s">
        <v>45</v>
      </c>
      <c r="K479" s="498">
        <v>0</v>
      </c>
      <c r="L479" s="488">
        <v>0</v>
      </c>
      <c r="M479" s="488">
        <v>0</v>
      </c>
      <c r="N479" s="488">
        <v>1</v>
      </c>
      <c r="O479" s="488">
        <v>0</v>
      </c>
      <c r="P479" s="488">
        <v>0</v>
      </c>
      <c r="Q479" s="488">
        <v>0</v>
      </c>
      <c r="R479" s="488">
        <v>0</v>
      </c>
      <c r="S479" s="488">
        <v>0</v>
      </c>
      <c r="T479" s="488">
        <v>0</v>
      </c>
      <c r="U479" s="488">
        <v>0</v>
      </c>
      <c r="V479" s="488">
        <v>0</v>
      </c>
      <c r="W479" s="488">
        <v>0</v>
      </c>
      <c r="X479" s="488">
        <v>0</v>
      </c>
      <c r="Y479" s="499">
        <v>22</v>
      </c>
      <c r="Z479" s="499" t="s">
        <v>418</v>
      </c>
      <c r="AA479" s="488">
        <v>0</v>
      </c>
      <c r="AB479" s="499">
        <v>0</v>
      </c>
      <c r="AC479" s="488">
        <v>0</v>
      </c>
      <c r="AD479" s="499">
        <v>0</v>
      </c>
      <c r="AE479" s="488">
        <v>0</v>
      </c>
      <c r="AF479" s="500">
        <v>0</v>
      </c>
    </row>
    <row r="480" spans="1:32" ht="15" customHeight="1" x14ac:dyDescent="0.2">
      <c r="A480" s="463" t="s">
        <v>80</v>
      </c>
      <c r="B480" s="482">
        <v>1</v>
      </c>
      <c r="C480" s="482">
        <v>0</v>
      </c>
      <c r="D480" s="482">
        <v>1</v>
      </c>
      <c r="E480" s="482">
        <v>0</v>
      </c>
      <c r="F480" s="482">
        <v>0</v>
      </c>
      <c r="G480" s="482">
        <v>0</v>
      </c>
      <c r="H480" s="482">
        <v>0</v>
      </c>
      <c r="I480" s="482" t="s">
        <v>20</v>
      </c>
      <c r="J480" s="479" t="s">
        <v>80</v>
      </c>
      <c r="K480" s="489">
        <v>0</v>
      </c>
      <c r="L480" s="482">
        <v>0</v>
      </c>
      <c r="M480" s="482">
        <v>1</v>
      </c>
      <c r="N480" s="482">
        <v>0</v>
      </c>
      <c r="O480" s="482">
        <v>0</v>
      </c>
      <c r="P480" s="482">
        <v>0</v>
      </c>
      <c r="Q480" s="482">
        <v>0</v>
      </c>
      <c r="R480" s="482">
        <v>0</v>
      </c>
      <c r="S480" s="482">
        <v>0</v>
      </c>
      <c r="T480" s="482">
        <v>0</v>
      </c>
      <c r="U480" s="482">
        <v>0</v>
      </c>
      <c r="V480" s="482">
        <v>0</v>
      </c>
      <c r="W480" s="482">
        <v>0</v>
      </c>
      <c r="X480" s="482">
        <v>0</v>
      </c>
      <c r="Y480" s="490">
        <v>15.4</v>
      </c>
      <c r="Z480" s="490" t="s">
        <v>418</v>
      </c>
      <c r="AA480" s="482">
        <v>0</v>
      </c>
      <c r="AB480" s="490">
        <v>0</v>
      </c>
      <c r="AC480" s="482">
        <v>0</v>
      </c>
      <c r="AD480" s="490">
        <v>0</v>
      </c>
      <c r="AE480" s="482">
        <v>0</v>
      </c>
      <c r="AF480" s="491">
        <v>0</v>
      </c>
    </row>
    <row r="481" spans="1:32" ht="15" customHeight="1" x14ac:dyDescent="0.2">
      <c r="A481" s="463" t="s">
        <v>81</v>
      </c>
      <c r="B481" s="482">
        <v>1</v>
      </c>
      <c r="C481" s="482">
        <v>0</v>
      </c>
      <c r="D481" s="482">
        <v>1</v>
      </c>
      <c r="E481" s="482">
        <v>0</v>
      </c>
      <c r="F481" s="482">
        <v>0</v>
      </c>
      <c r="G481" s="482">
        <v>0</v>
      </c>
      <c r="H481" s="482">
        <v>0</v>
      </c>
      <c r="I481" s="482" t="s">
        <v>20</v>
      </c>
      <c r="J481" s="479" t="s">
        <v>81</v>
      </c>
      <c r="K481" s="489">
        <v>0</v>
      </c>
      <c r="L481" s="482">
        <v>0</v>
      </c>
      <c r="M481" s="482">
        <v>0</v>
      </c>
      <c r="N481" s="482">
        <v>1</v>
      </c>
      <c r="O481" s="482">
        <v>0</v>
      </c>
      <c r="P481" s="482">
        <v>0</v>
      </c>
      <c r="Q481" s="482">
        <v>0</v>
      </c>
      <c r="R481" s="482">
        <v>0</v>
      </c>
      <c r="S481" s="482">
        <v>0</v>
      </c>
      <c r="T481" s="482">
        <v>0</v>
      </c>
      <c r="U481" s="482">
        <v>0</v>
      </c>
      <c r="V481" s="482">
        <v>0</v>
      </c>
      <c r="W481" s="482">
        <v>0</v>
      </c>
      <c r="X481" s="482">
        <v>0</v>
      </c>
      <c r="Y481" s="490">
        <v>20.8</v>
      </c>
      <c r="Z481" s="490" t="s">
        <v>418</v>
      </c>
      <c r="AA481" s="482">
        <v>0</v>
      </c>
      <c r="AB481" s="490">
        <v>0</v>
      </c>
      <c r="AC481" s="482">
        <v>0</v>
      </c>
      <c r="AD481" s="490">
        <v>0</v>
      </c>
      <c r="AE481" s="482">
        <v>0</v>
      </c>
      <c r="AF481" s="491">
        <v>0</v>
      </c>
    </row>
    <row r="482" spans="1:32" ht="15" customHeight="1" x14ac:dyDescent="0.2">
      <c r="A482" s="463" t="s">
        <v>82</v>
      </c>
      <c r="B482" s="482">
        <v>3</v>
      </c>
      <c r="C482" s="482">
        <v>1</v>
      </c>
      <c r="D482" s="482">
        <v>1</v>
      </c>
      <c r="E482" s="482">
        <v>1</v>
      </c>
      <c r="F482" s="482">
        <v>0</v>
      </c>
      <c r="G482" s="482">
        <v>0</v>
      </c>
      <c r="H482" s="482">
        <v>0</v>
      </c>
      <c r="I482" s="482" t="s">
        <v>20</v>
      </c>
      <c r="J482" s="479" t="s">
        <v>82</v>
      </c>
      <c r="K482" s="489">
        <v>0</v>
      </c>
      <c r="L482" s="482">
        <v>3</v>
      </c>
      <c r="M482" s="482">
        <v>0</v>
      </c>
      <c r="N482" s="482">
        <v>0</v>
      </c>
      <c r="O482" s="482">
        <v>0</v>
      </c>
      <c r="P482" s="482">
        <v>0</v>
      </c>
      <c r="Q482" s="482">
        <v>0</v>
      </c>
      <c r="R482" s="482">
        <v>0</v>
      </c>
      <c r="S482" s="482">
        <v>0</v>
      </c>
      <c r="T482" s="482">
        <v>0</v>
      </c>
      <c r="U482" s="482">
        <v>0</v>
      </c>
      <c r="V482" s="482">
        <v>0</v>
      </c>
      <c r="W482" s="482">
        <v>0</v>
      </c>
      <c r="X482" s="482">
        <v>0</v>
      </c>
      <c r="Y482" s="490">
        <v>13</v>
      </c>
      <c r="Z482" s="490" t="s">
        <v>418</v>
      </c>
      <c r="AA482" s="482">
        <v>0</v>
      </c>
      <c r="AB482" s="490">
        <v>0</v>
      </c>
      <c r="AC482" s="482">
        <v>0</v>
      </c>
      <c r="AD482" s="490">
        <v>0</v>
      </c>
      <c r="AE482" s="482">
        <v>0</v>
      </c>
      <c r="AF482" s="491">
        <v>0</v>
      </c>
    </row>
    <row r="483" spans="1:32" ht="15" customHeight="1" x14ac:dyDescent="0.2">
      <c r="A483" s="463" t="s">
        <v>47</v>
      </c>
      <c r="B483" s="482">
        <v>1</v>
      </c>
      <c r="C483" s="482">
        <v>0</v>
      </c>
      <c r="D483" s="482">
        <v>1</v>
      </c>
      <c r="E483" s="482">
        <v>0</v>
      </c>
      <c r="F483" s="482">
        <v>0</v>
      </c>
      <c r="G483" s="482">
        <v>0</v>
      </c>
      <c r="H483" s="482">
        <v>0</v>
      </c>
      <c r="I483" s="482" t="s">
        <v>20</v>
      </c>
      <c r="J483" s="479" t="s">
        <v>47</v>
      </c>
      <c r="K483" s="489">
        <v>0</v>
      </c>
      <c r="L483" s="482">
        <v>1</v>
      </c>
      <c r="M483" s="482">
        <v>0</v>
      </c>
      <c r="N483" s="482">
        <v>0</v>
      </c>
      <c r="O483" s="482">
        <v>0</v>
      </c>
      <c r="P483" s="482">
        <v>0</v>
      </c>
      <c r="Q483" s="482">
        <v>0</v>
      </c>
      <c r="R483" s="482">
        <v>0</v>
      </c>
      <c r="S483" s="482">
        <v>0</v>
      </c>
      <c r="T483" s="482">
        <v>0</v>
      </c>
      <c r="U483" s="482">
        <v>0</v>
      </c>
      <c r="V483" s="482">
        <v>0</v>
      </c>
      <c r="W483" s="482">
        <v>0</v>
      </c>
      <c r="X483" s="482">
        <v>0</v>
      </c>
      <c r="Y483" s="490">
        <v>11.5</v>
      </c>
      <c r="Z483" s="490" t="s">
        <v>418</v>
      </c>
      <c r="AA483" s="482">
        <v>0</v>
      </c>
      <c r="AB483" s="490">
        <v>0</v>
      </c>
      <c r="AC483" s="482">
        <v>0</v>
      </c>
      <c r="AD483" s="490">
        <v>0</v>
      </c>
      <c r="AE483" s="482">
        <v>0</v>
      </c>
      <c r="AF483" s="491">
        <v>0</v>
      </c>
    </row>
    <row r="484" spans="1:32" ht="15" customHeight="1" x14ac:dyDescent="0.2">
      <c r="A484" s="463" t="s">
        <v>83</v>
      </c>
      <c r="B484" s="482">
        <v>2</v>
      </c>
      <c r="C484" s="482">
        <v>0</v>
      </c>
      <c r="D484" s="482">
        <v>2</v>
      </c>
      <c r="E484" s="482">
        <v>0</v>
      </c>
      <c r="F484" s="482">
        <v>0</v>
      </c>
      <c r="G484" s="482">
        <v>0</v>
      </c>
      <c r="H484" s="482">
        <v>0</v>
      </c>
      <c r="I484" s="482" t="s">
        <v>20</v>
      </c>
      <c r="J484" s="479" t="s">
        <v>83</v>
      </c>
      <c r="K484" s="489">
        <v>1</v>
      </c>
      <c r="L484" s="482">
        <v>1</v>
      </c>
      <c r="M484" s="482">
        <v>0</v>
      </c>
      <c r="N484" s="482">
        <v>0</v>
      </c>
      <c r="O484" s="482">
        <v>0</v>
      </c>
      <c r="P484" s="482">
        <v>0</v>
      </c>
      <c r="Q484" s="482">
        <v>0</v>
      </c>
      <c r="R484" s="482">
        <v>0</v>
      </c>
      <c r="S484" s="482">
        <v>0</v>
      </c>
      <c r="T484" s="482">
        <v>0</v>
      </c>
      <c r="U484" s="482">
        <v>0</v>
      </c>
      <c r="V484" s="482">
        <v>0</v>
      </c>
      <c r="W484" s="482">
        <v>0</v>
      </c>
      <c r="X484" s="482">
        <v>0</v>
      </c>
      <c r="Y484" s="490">
        <v>11.8</v>
      </c>
      <c r="Z484" s="490" t="s">
        <v>418</v>
      </c>
      <c r="AA484" s="482">
        <v>0</v>
      </c>
      <c r="AB484" s="490">
        <v>0</v>
      </c>
      <c r="AC484" s="482">
        <v>0</v>
      </c>
      <c r="AD484" s="490">
        <v>0</v>
      </c>
      <c r="AE484" s="482">
        <v>0</v>
      </c>
      <c r="AF484" s="491">
        <v>0</v>
      </c>
    </row>
    <row r="485" spans="1:32" ht="15" customHeight="1" x14ac:dyDescent="0.2">
      <c r="A485" s="463" t="s">
        <v>84</v>
      </c>
      <c r="B485" s="482">
        <v>1</v>
      </c>
      <c r="C485" s="482">
        <v>0</v>
      </c>
      <c r="D485" s="482">
        <v>1</v>
      </c>
      <c r="E485" s="482">
        <v>0</v>
      </c>
      <c r="F485" s="482">
        <v>0</v>
      </c>
      <c r="G485" s="482">
        <v>0</v>
      </c>
      <c r="H485" s="482">
        <v>0</v>
      </c>
      <c r="I485" s="482" t="s">
        <v>20</v>
      </c>
      <c r="J485" s="479" t="s">
        <v>84</v>
      </c>
      <c r="K485" s="489">
        <v>1</v>
      </c>
      <c r="L485" s="482">
        <v>0</v>
      </c>
      <c r="M485" s="482">
        <v>0</v>
      </c>
      <c r="N485" s="482">
        <v>0</v>
      </c>
      <c r="O485" s="482">
        <v>0</v>
      </c>
      <c r="P485" s="482">
        <v>0</v>
      </c>
      <c r="Q485" s="482">
        <v>0</v>
      </c>
      <c r="R485" s="482">
        <v>0</v>
      </c>
      <c r="S485" s="482">
        <v>0</v>
      </c>
      <c r="T485" s="482">
        <v>0</v>
      </c>
      <c r="U485" s="482">
        <v>0</v>
      </c>
      <c r="V485" s="482">
        <v>0</v>
      </c>
      <c r="W485" s="482">
        <v>0</v>
      </c>
      <c r="X485" s="482">
        <v>0</v>
      </c>
      <c r="Y485" s="490">
        <v>8.5</v>
      </c>
      <c r="Z485" s="490" t="s">
        <v>418</v>
      </c>
      <c r="AA485" s="482">
        <v>0</v>
      </c>
      <c r="AB485" s="490">
        <v>0</v>
      </c>
      <c r="AC485" s="482">
        <v>0</v>
      </c>
      <c r="AD485" s="490">
        <v>0</v>
      </c>
      <c r="AE485" s="482">
        <v>0</v>
      </c>
      <c r="AF485" s="491">
        <v>0</v>
      </c>
    </row>
    <row r="486" spans="1:32" ht="15" customHeight="1" x14ac:dyDescent="0.2">
      <c r="A486" s="463" t="s">
        <v>85</v>
      </c>
      <c r="B486" s="482">
        <v>3</v>
      </c>
      <c r="C486" s="482">
        <v>1</v>
      </c>
      <c r="D486" s="482">
        <v>2</v>
      </c>
      <c r="E486" s="482">
        <v>0</v>
      </c>
      <c r="F486" s="482">
        <v>0</v>
      </c>
      <c r="G486" s="482">
        <v>0</v>
      </c>
      <c r="H486" s="482">
        <v>0</v>
      </c>
      <c r="I486" s="482" t="s">
        <v>20</v>
      </c>
      <c r="J486" s="479" t="s">
        <v>85</v>
      </c>
      <c r="K486" s="489">
        <v>0</v>
      </c>
      <c r="L486" s="482">
        <v>1</v>
      </c>
      <c r="M486" s="482">
        <v>1</v>
      </c>
      <c r="N486" s="482">
        <v>1</v>
      </c>
      <c r="O486" s="482">
        <v>0</v>
      </c>
      <c r="P486" s="482">
        <v>0</v>
      </c>
      <c r="Q486" s="482">
        <v>0</v>
      </c>
      <c r="R486" s="482">
        <v>0</v>
      </c>
      <c r="S486" s="482">
        <v>0</v>
      </c>
      <c r="T486" s="482">
        <v>0</v>
      </c>
      <c r="U486" s="482">
        <v>0</v>
      </c>
      <c r="V486" s="482">
        <v>0</v>
      </c>
      <c r="W486" s="482">
        <v>0</v>
      </c>
      <c r="X486" s="482">
        <v>0</v>
      </c>
      <c r="Y486" s="490">
        <v>18</v>
      </c>
      <c r="Z486" s="490" t="s">
        <v>418</v>
      </c>
      <c r="AA486" s="482">
        <v>0</v>
      </c>
      <c r="AB486" s="490">
        <v>0</v>
      </c>
      <c r="AC486" s="482">
        <v>0</v>
      </c>
      <c r="AD486" s="490">
        <v>0</v>
      </c>
      <c r="AE486" s="482">
        <v>0</v>
      </c>
      <c r="AF486" s="491">
        <v>0</v>
      </c>
    </row>
    <row r="487" spans="1:32" ht="15" customHeight="1" x14ac:dyDescent="0.2">
      <c r="A487" s="463" t="s">
        <v>49</v>
      </c>
      <c r="B487" s="482">
        <v>1</v>
      </c>
      <c r="C487" s="482">
        <v>1</v>
      </c>
      <c r="D487" s="482">
        <v>0</v>
      </c>
      <c r="E487" s="482">
        <v>0</v>
      </c>
      <c r="F487" s="482">
        <v>0</v>
      </c>
      <c r="G487" s="482">
        <v>0</v>
      </c>
      <c r="H487" s="482">
        <v>0</v>
      </c>
      <c r="I487" s="482" t="s">
        <v>20</v>
      </c>
      <c r="J487" s="479" t="s">
        <v>49</v>
      </c>
      <c r="K487" s="489">
        <v>0</v>
      </c>
      <c r="L487" s="482">
        <v>0</v>
      </c>
      <c r="M487" s="482">
        <v>1</v>
      </c>
      <c r="N487" s="482">
        <v>0</v>
      </c>
      <c r="O487" s="482">
        <v>0</v>
      </c>
      <c r="P487" s="482">
        <v>0</v>
      </c>
      <c r="Q487" s="482">
        <v>0</v>
      </c>
      <c r="R487" s="482">
        <v>0</v>
      </c>
      <c r="S487" s="482">
        <v>0</v>
      </c>
      <c r="T487" s="482">
        <v>0</v>
      </c>
      <c r="U487" s="482">
        <v>0</v>
      </c>
      <c r="V487" s="482">
        <v>0</v>
      </c>
      <c r="W487" s="482">
        <v>0</v>
      </c>
      <c r="X487" s="482">
        <v>0</v>
      </c>
      <c r="Y487" s="490">
        <v>18.7</v>
      </c>
      <c r="Z487" s="490" t="s">
        <v>418</v>
      </c>
      <c r="AA487" s="482">
        <v>0</v>
      </c>
      <c r="AB487" s="490">
        <v>0</v>
      </c>
      <c r="AC487" s="482">
        <v>0</v>
      </c>
      <c r="AD487" s="490">
        <v>0</v>
      </c>
      <c r="AE487" s="482">
        <v>0</v>
      </c>
      <c r="AF487" s="491">
        <v>0</v>
      </c>
    </row>
    <row r="488" spans="1:32" ht="15" customHeight="1" x14ac:dyDescent="0.2">
      <c r="A488" s="463" t="s">
        <v>86</v>
      </c>
      <c r="B488" s="482">
        <v>1</v>
      </c>
      <c r="C488" s="482">
        <v>0</v>
      </c>
      <c r="D488" s="482">
        <v>1</v>
      </c>
      <c r="E488" s="482">
        <v>0</v>
      </c>
      <c r="F488" s="482">
        <v>0</v>
      </c>
      <c r="G488" s="482">
        <v>0</v>
      </c>
      <c r="H488" s="482">
        <v>0</v>
      </c>
      <c r="I488" s="482" t="s">
        <v>20</v>
      </c>
      <c r="J488" s="479" t="s">
        <v>86</v>
      </c>
      <c r="K488" s="489">
        <v>1</v>
      </c>
      <c r="L488" s="482">
        <v>0</v>
      </c>
      <c r="M488" s="482">
        <v>0</v>
      </c>
      <c r="N488" s="482">
        <v>0</v>
      </c>
      <c r="O488" s="482">
        <v>0</v>
      </c>
      <c r="P488" s="482">
        <v>0</v>
      </c>
      <c r="Q488" s="482">
        <v>0</v>
      </c>
      <c r="R488" s="482">
        <v>0</v>
      </c>
      <c r="S488" s="482">
        <v>0</v>
      </c>
      <c r="T488" s="482">
        <v>0</v>
      </c>
      <c r="U488" s="482">
        <v>0</v>
      </c>
      <c r="V488" s="482">
        <v>0</v>
      </c>
      <c r="W488" s="482">
        <v>0</v>
      </c>
      <c r="X488" s="482">
        <v>0</v>
      </c>
      <c r="Y488" s="490">
        <v>9.1999999999999993</v>
      </c>
      <c r="Z488" s="490" t="s">
        <v>418</v>
      </c>
      <c r="AA488" s="482">
        <v>0</v>
      </c>
      <c r="AB488" s="490">
        <v>0</v>
      </c>
      <c r="AC488" s="482">
        <v>0</v>
      </c>
      <c r="AD488" s="490">
        <v>0</v>
      </c>
      <c r="AE488" s="482">
        <v>0</v>
      </c>
      <c r="AF488" s="491">
        <v>0</v>
      </c>
    </row>
    <row r="489" spans="1:32" ht="15" customHeight="1" x14ac:dyDescent="0.2">
      <c r="A489" s="463" t="s">
        <v>87</v>
      </c>
      <c r="B489" s="482">
        <v>2</v>
      </c>
      <c r="C489" s="482">
        <v>0</v>
      </c>
      <c r="D489" s="482">
        <v>2</v>
      </c>
      <c r="E489" s="482">
        <v>0</v>
      </c>
      <c r="F489" s="482">
        <v>0</v>
      </c>
      <c r="G489" s="482">
        <v>0</v>
      </c>
      <c r="H489" s="482">
        <v>0</v>
      </c>
      <c r="I489" s="482" t="s">
        <v>20</v>
      </c>
      <c r="J489" s="479" t="s">
        <v>87</v>
      </c>
      <c r="K489" s="489">
        <v>0</v>
      </c>
      <c r="L489" s="482">
        <v>1</v>
      </c>
      <c r="M489" s="482">
        <v>1</v>
      </c>
      <c r="N489" s="482">
        <v>0</v>
      </c>
      <c r="O489" s="482">
        <v>0</v>
      </c>
      <c r="P489" s="482">
        <v>0</v>
      </c>
      <c r="Q489" s="482">
        <v>0</v>
      </c>
      <c r="R489" s="482">
        <v>0</v>
      </c>
      <c r="S489" s="482">
        <v>0</v>
      </c>
      <c r="T489" s="482">
        <v>0</v>
      </c>
      <c r="U489" s="482">
        <v>0</v>
      </c>
      <c r="V489" s="482">
        <v>0</v>
      </c>
      <c r="W489" s="482">
        <v>0</v>
      </c>
      <c r="X489" s="482">
        <v>0</v>
      </c>
      <c r="Y489" s="490">
        <v>15.3</v>
      </c>
      <c r="Z489" s="490" t="s">
        <v>418</v>
      </c>
      <c r="AA489" s="482">
        <v>0</v>
      </c>
      <c r="AB489" s="490">
        <v>0</v>
      </c>
      <c r="AC489" s="482">
        <v>0</v>
      </c>
      <c r="AD489" s="490">
        <v>0</v>
      </c>
      <c r="AE489" s="482">
        <v>0</v>
      </c>
      <c r="AF489" s="491">
        <v>0</v>
      </c>
    </row>
    <row r="490" spans="1:32" ht="15" customHeight="1" x14ac:dyDescent="0.2">
      <c r="A490" s="463" t="s">
        <v>88</v>
      </c>
      <c r="B490" s="482">
        <v>1</v>
      </c>
      <c r="C490" s="482">
        <v>0</v>
      </c>
      <c r="D490" s="482">
        <v>1</v>
      </c>
      <c r="E490" s="482">
        <v>0</v>
      </c>
      <c r="F490" s="482">
        <v>0</v>
      </c>
      <c r="G490" s="482">
        <v>0</v>
      </c>
      <c r="H490" s="482">
        <v>0</v>
      </c>
      <c r="I490" s="482" t="s">
        <v>20</v>
      </c>
      <c r="J490" s="479" t="s">
        <v>88</v>
      </c>
      <c r="K490" s="489">
        <v>0</v>
      </c>
      <c r="L490" s="482">
        <v>1</v>
      </c>
      <c r="M490" s="482">
        <v>0</v>
      </c>
      <c r="N490" s="482">
        <v>0</v>
      </c>
      <c r="O490" s="482">
        <v>0</v>
      </c>
      <c r="P490" s="482">
        <v>0</v>
      </c>
      <c r="Q490" s="482">
        <v>0</v>
      </c>
      <c r="R490" s="482">
        <v>0</v>
      </c>
      <c r="S490" s="482">
        <v>0</v>
      </c>
      <c r="T490" s="482">
        <v>0</v>
      </c>
      <c r="U490" s="482">
        <v>0</v>
      </c>
      <c r="V490" s="482">
        <v>0</v>
      </c>
      <c r="W490" s="482">
        <v>0</v>
      </c>
      <c r="X490" s="482">
        <v>0</v>
      </c>
      <c r="Y490" s="490">
        <v>10</v>
      </c>
      <c r="Z490" s="490" t="s">
        <v>418</v>
      </c>
      <c r="AA490" s="482">
        <v>0</v>
      </c>
      <c r="AB490" s="490">
        <v>0</v>
      </c>
      <c r="AC490" s="482">
        <v>0</v>
      </c>
      <c r="AD490" s="490">
        <v>0</v>
      </c>
      <c r="AE490" s="482">
        <v>0</v>
      </c>
      <c r="AF490" s="491">
        <v>0</v>
      </c>
    </row>
    <row r="491" spans="1:32" ht="15" customHeight="1" x14ac:dyDescent="0.2">
      <c r="A491" s="463" t="s">
        <v>50</v>
      </c>
      <c r="B491" s="482">
        <v>2</v>
      </c>
      <c r="C491" s="482">
        <v>0</v>
      </c>
      <c r="D491" s="482">
        <v>1</v>
      </c>
      <c r="E491" s="482">
        <v>1</v>
      </c>
      <c r="F491" s="482">
        <v>0</v>
      </c>
      <c r="G491" s="482">
        <v>0</v>
      </c>
      <c r="H491" s="482">
        <v>0</v>
      </c>
      <c r="I491" s="482" t="s">
        <v>20</v>
      </c>
      <c r="J491" s="479" t="s">
        <v>50</v>
      </c>
      <c r="K491" s="489">
        <v>1</v>
      </c>
      <c r="L491" s="482">
        <v>0</v>
      </c>
      <c r="M491" s="482">
        <v>1</v>
      </c>
      <c r="N491" s="482">
        <v>0</v>
      </c>
      <c r="O491" s="482">
        <v>0</v>
      </c>
      <c r="P491" s="482">
        <v>0</v>
      </c>
      <c r="Q491" s="482">
        <v>0</v>
      </c>
      <c r="R491" s="482">
        <v>0</v>
      </c>
      <c r="S491" s="482">
        <v>0</v>
      </c>
      <c r="T491" s="482">
        <v>0</v>
      </c>
      <c r="U491" s="482">
        <v>0</v>
      </c>
      <c r="V491" s="482">
        <v>0</v>
      </c>
      <c r="W491" s="482">
        <v>0</v>
      </c>
      <c r="X491" s="482">
        <v>0</v>
      </c>
      <c r="Y491" s="490">
        <v>12.8</v>
      </c>
      <c r="Z491" s="490" t="s">
        <v>418</v>
      </c>
      <c r="AA491" s="482">
        <v>0</v>
      </c>
      <c r="AB491" s="490">
        <v>0</v>
      </c>
      <c r="AC491" s="482">
        <v>0</v>
      </c>
      <c r="AD491" s="490">
        <v>0</v>
      </c>
      <c r="AE491" s="482">
        <v>0</v>
      </c>
      <c r="AF491" s="491">
        <v>0</v>
      </c>
    </row>
    <row r="492" spans="1:32" ht="15" customHeight="1" x14ac:dyDescent="0.2">
      <c r="A492" s="463" t="s">
        <v>89</v>
      </c>
      <c r="B492" s="482">
        <v>1</v>
      </c>
      <c r="C492" s="482">
        <v>0</v>
      </c>
      <c r="D492" s="482">
        <v>1</v>
      </c>
      <c r="E492" s="482">
        <v>0</v>
      </c>
      <c r="F492" s="482">
        <v>0</v>
      </c>
      <c r="G492" s="482">
        <v>0</v>
      </c>
      <c r="H492" s="482">
        <v>0</v>
      </c>
      <c r="I492" s="482" t="s">
        <v>20</v>
      </c>
      <c r="J492" s="479" t="s">
        <v>89</v>
      </c>
      <c r="K492" s="489">
        <v>0</v>
      </c>
      <c r="L492" s="482">
        <v>1</v>
      </c>
      <c r="M492" s="482">
        <v>0</v>
      </c>
      <c r="N492" s="482">
        <v>0</v>
      </c>
      <c r="O492" s="482">
        <v>0</v>
      </c>
      <c r="P492" s="482">
        <v>0</v>
      </c>
      <c r="Q492" s="482">
        <v>0</v>
      </c>
      <c r="R492" s="482">
        <v>0</v>
      </c>
      <c r="S492" s="482">
        <v>0</v>
      </c>
      <c r="T492" s="482">
        <v>0</v>
      </c>
      <c r="U492" s="482">
        <v>0</v>
      </c>
      <c r="V492" s="482">
        <v>0</v>
      </c>
      <c r="W492" s="482">
        <v>0</v>
      </c>
      <c r="X492" s="482">
        <v>0</v>
      </c>
      <c r="Y492" s="490">
        <v>11.6</v>
      </c>
      <c r="Z492" s="490" t="s">
        <v>418</v>
      </c>
      <c r="AA492" s="482">
        <v>0</v>
      </c>
      <c r="AB492" s="490">
        <v>0</v>
      </c>
      <c r="AC492" s="482">
        <v>0</v>
      </c>
      <c r="AD492" s="490">
        <v>0</v>
      </c>
      <c r="AE492" s="482">
        <v>0</v>
      </c>
      <c r="AF492" s="491">
        <v>0</v>
      </c>
    </row>
    <row r="493" spans="1:32" ht="15" customHeight="1" x14ac:dyDescent="0.2">
      <c r="A493" s="463" t="s">
        <v>90</v>
      </c>
      <c r="B493" s="482">
        <v>1</v>
      </c>
      <c r="C493" s="482">
        <v>0</v>
      </c>
      <c r="D493" s="482">
        <v>1</v>
      </c>
      <c r="E493" s="482">
        <v>0</v>
      </c>
      <c r="F493" s="482">
        <v>0</v>
      </c>
      <c r="G493" s="482">
        <v>0</v>
      </c>
      <c r="H493" s="482">
        <v>0</v>
      </c>
      <c r="I493" s="482" t="s">
        <v>20</v>
      </c>
      <c r="J493" s="479" t="s">
        <v>90</v>
      </c>
      <c r="K493" s="489">
        <v>0</v>
      </c>
      <c r="L493" s="482">
        <v>0</v>
      </c>
      <c r="M493" s="482">
        <v>0</v>
      </c>
      <c r="N493" s="482">
        <v>1</v>
      </c>
      <c r="O493" s="482">
        <v>0</v>
      </c>
      <c r="P493" s="482">
        <v>0</v>
      </c>
      <c r="Q493" s="482">
        <v>0</v>
      </c>
      <c r="R493" s="482">
        <v>0</v>
      </c>
      <c r="S493" s="482">
        <v>0</v>
      </c>
      <c r="T493" s="482">
        <v>0</v>
      </c>
      <c r="U493" s="482">
        <v>0</v>
      </c>
      <c r="V493" s="482">
        <v>0</v>
      </c>
      <c r="W493" s="482">
        <v>0</v>
      </c>
      <c r="X493" s="482">
        <v>0</v>
      </c>
      <c r="Y493" s="490">
        <v>20.9</v>
      </c>
      <c r="Z493" s="490" t="s">
        <v>418</v>
      </c>
      <c r="AA493" s="482">
        <v>0</v>
      </c>
      <c r="AB493" s="490">
        <v>0</v>
      </c>
      <c r="AC493" s="482">
        <v>0</v>
      </c>
      <c r="AD493" s="490">
        <v>0</v>
      </c>
      <c r="AE493" s="482">
        <v>0</v>
      </c>
      <c r="AF493" s="491">
        <v>0</v>
      </c>
    </row>
    <row r="494" spans="1:32" ht="15" customHeight="1" x14ac:dyDescent="0.2">
      <c r="A494" s="463" t="s">
        <v>91</v>
      </c>
      <c r="B494" s="482">
        <v>0</v>
      </c>
      <c r="C494" s="482">
        <v>0</v>
      </c>
      <c r="D494" s="482">
        <v>0</v>
      </c>
      <c r="E494" s="482">
        <v>0</v>
      </c>
      <c r="F494" s="482">
        <v>0</v>
      </c>
      <c r="G494" s="482">
        <v>0</v>
      </c>
      <c r="H494" s="482">
        <v>0</v>
      </c>
      <c r="I494" s="482" t="s">
        <v>20</v>
      </c>
      <c r="J494" s="479" t="s">
        <v>91</v>
      </c>
      <c r="K494" s="489">
        <v>0</v>
      </c>
      <c r="L494" s="482">
        <v>0</v>
      </c>
      <c r="M494" s="482">
        <v>0</v>
      </c>
      <c r="N494" s="482">
        <v>0</v>
      </c>
      <c r="O494" s="482">
        <v>0</v>
      </c>
      <c r="P494" s="482">
        <v>0</v>
      </c>
      <c r="Q494" s="482">
        <v>0</v>
      </c>
      <c r="R494" s="482">
        <v>0</v>
      </c>
      <c r="S494" s="482">
        <v>0</v>
      </c>
      <c r="T494" s="482">
        <v>0</v>
      </c>
      <c r="U494" s="482">
        <v>0</v>
      </c>
      <c r="V494" s="482">
        <v>0</v>
      </c>
      <c r="W494" s="482">
        <v>0</v>
      </c>
      <c r="X494" s="482">
        <v>0</v>
      </c>
      <c r="Y494" s="490" t="s">
        <v>418</v>
      </c>
      <c r="Z494" s="490" t="s">
        <v>418</v>
      </c>
      <c r="AA494" s="482">
        <v>0</v>
      </c>
      <c r="AB494" s="490">
        <v>0</v>
      </c>
      <c r="AC494" s="482">
        <v>0</v>
      </c>
      <c r="AD494" s="490">
        <v>0</v>
      </c>
      <c r="AE494" s="482">
        <v>0</v>
      </c>
      <c r="AF494" s="491">
        <v>0</v>
      </c>
    </row>
    <row r="495" spans="1:32" ht="15" customHeight="1" x14ac:dyDescent="0.2">
      <c r="A495" s="463" t="s">
        <v>52</v>
      </c>
      <c r="B495" s="482">
        <v>0</v>
      </c>
      <c r="C495" s="482">
        <v>0</v>
      </c>
      <c r="D495" s="482">
        <v>0</v>
      </c>
      <c r="E495" s="482">
        <v>0</v>
      </c>
      <c r="F495" s="482">
        <v>0</v>
      </c>
      <c r="G495" s="482">
        <v>0</v>
      </c>
      <c r="H495" s="482">
        <v>0</v>
      </c>
      <c r="I495" s="482" t="s">
        <v>20</v>
      </c>
      <c r="J495" s="479" t="s">
        <v>52</v>
      </c>
      <c r="K495" s="489">
        <v>0</v>
      </c>
      <c r="L495" s="482">
        <v>0</v>
      </c>
      <c r="M495" s="482">
        <v>0</v>
      </c>
      <c r="N495" s="482">
        <v>0</v>
      </c>
      <c r="O495" s="482">
        <v>0</v>
      </c>
      <c r="P495" s="482">
        <v>0</v>
      </c>
      <c r="Q495" s="482">
        <v>0</v>
      </c>
      <c r="R495" s="482">
        <v>0</v>
      </c>
      <c r="S495" s="482">
        <v>0</v>
      </c>
      <c r="T495" s="482">
        <v>0</v>
      </c>
      <c r="U495" s="482">
        <v>0</v>
      </c>
      <c r="V495" s="482">
        <v>0</v>
      </c>
      <c r="W495" s="482">
        <v>0</v>
      </c>
      <c r="X495" s="482">
        <v>0</v>
      </c>
      <c r="Y495" s="490" t="s">
        <v>418</v>
      </c>
      <c r="Z495" s="490" t="s">
        <v>418</v>
      </c>
      <c r="AA495" s="482">
        <v>0</v>
      </c>
      <c r="AB495" s="490">
        <v>0</v>
      </c>
      <c r="AC495" s="482">
        <v>0</v>
      </c>
      <c r="AD495" s="490">
        <v>0</v>
      </c>
      <c r="AE495" s="482">
        <v>0</v>
      </c>
      <c r="AF495" s="491">
        <v>0</v>
      </c>
    </row>
    <row r="496" spans="1:32" ht="15" customHeight="1" x14ac:dyDescent="0.2">
      <c r="A496" s="463" t="s">
        <v>92</v>
      </c>
      <c r="B496" s="482">
        <v>0</v>
      </c>
      <c r="C496" s="482">
        <v>0</v>
      </c>
      <c r="D496" s="482">
        <v>0</v>
      </c>
      <c r="E496" s="482">
        <v>0</v>
      </c>
      <c r="F496" s="482">
        <v>0</v>
      </c>
      <c r="G496" s="482">
        <v>0</v>
      </c>
      <c r="H496" s="482">
        <v>0</v>
      </c>
      <c r="I496" s="482" t="s">
        <v>20</v>
      </c>
      <c r="J496" s="479" t="s">
        <v>92</v>
      </c>
      <c r="K496" s="489">
        <v>0</v>
      </c>
      <c r="L496" s="482">
        <v>0</v>
      </c>
      <c r="M496" s="482">
        <v>0</v>
      </c>
      <c r="N496" s="482">
        <v>0</v>
      </c>
      <c r="O496" s="482">
        <v>0</v>
      </c>
      <c r="P496" s="482">
        <v>0</v>
      </c>
      <c r="Q496" s="482">
        <v>0</v>
      </c>
      <c r="R496" s="482">
        <v>0</v>
      </c>
      <c r="S496" s="482">
        <v>0</v>
      </c>
      <c r="T496" s="482">
        <v>0</v>
      </c>
      <c r="U496" s="482">
        <v>0</v>
      </c>
      <c r="V496" s="482">
        <v>0</v>
      </c>
      <c r="W496" s="482">
        <v>0</v>
      </c>
      <c r="X496" s="482">
        <v>0</v>
      </c>
      <c r="Y496" s="490" t="s">
        <v>418</v>
      </c>
      <c r="Z496" s="490" t="s">
        <v>418</v>
      </c>
      <c r="AA496" s="482">
        <v>0</v>
      </c>
      <c r="AB496" s="490">
        <v>0</v>
      </c>
      <c r="AC496" s="482">
        <v>0</v>
      </c>
      <c r="AD496" s="490">
        <v>0</v>
      </c>
      <c r="AE496" s="482">
        <v>0</v>
      </c>
      <c r="AF496" s="491">
        <v>0</v>
      </c>
    </row>
    <row r="497" spans="1:32" ht="15" customHeight="1" x14ac:dyDescent="0.2">
      <c r="A497" s="463" t="s">
        <v>93</v>
      </c>
      <c r="B497" s="482">
        <v>2</v>
      </c>
      <c r="C497" s="482">
        <v>0</v>
      </c>
      <c r="D497" s="482">
        <v>2</v>
      </c>
      <c r="E497" s="482">
        <v>0</v>
      </c>
      <c r="F497" s="482">
        <v>0</v>
      </c>
      <c r="G497" s="482">
        <v>0</v>
      </c>
      <c r="H497" s="482">
        <v>0</v>
      </c>
      <c r="I497" s="482" t="s">
        <v>20</v>
      </c>
      <c r="J497" s="479" t="s">
        <v>93</v>
      </c>
      <c r="K497" s="489">
        <v>0</v>
      </c>
      <c r="L497" s="482">
        <v>1</v>
      </c>
      <c r="M497" s="482">
        <v>1</v>
      </c>
      <c r="N497" s="482">
        <v>0</v>
      </c>
      <c r="O497" s="482">
        <v>0</v>
      </c>
      <c r="P497" s="482">
        <v>0</v>
      </c>
      <c r="Q497" s="482">
        <v>0</v>
      </c>
      <c r="R497" s="482">
        <v>0</v>
      </c>
      <c r="S497" s="482">
        <v>0</v>
      </c>
      <c r="T497" s="482">
        <v>0</v>
      </c>
      <c r="U497" s="482">
        <v>0</v>
      </c>
      <c r="V497" s="482">
        <v>0</v>
      </c>
      <c r="W497" s="482">
        <v>0</v>
      </c>
      <c r="X497" s="482">
        <v>0</v>
      </c>
      <c r="Y497" s="490">
        <v>14.2</v>
      </c>
      <c r="Z497" s="490" t="s">
        <v>418</v>
      </c>
      <c r="AA497" s="482">
        <v>0</v>
      </c>
      <c r="AB497" s="490">
        <v>0</v>
      </c>
      <c r="AC497" s="482">
        <v>0</v>
      </c>
      <c r="AD497" s="490">
        <v>0</v>
      </c>
      <c r="AE497" s="482">
        <v>0</v>
      </c>
      <c r="AF497" s="491">
        <v>0</v>
      </c>
    </row>
    <row r="498" spans="1:32" ht="15" customHeight="1" x14ac:dyDescent="0.2">
      <c r="A498" s="463" t="s">
        <v>94</v>
      </c>
      <c r="B498" s="482">
        <v>2</v>
      </c>
      <c r="C498" s="482">
        <v>0</v>
      </c>
      <c r="D498" s="482">
        <v>1</v>
      </c>
      <c r="E498" s="482">
        <v>1</v>
      </c>
      <c r="F498" s="482">
        <v>0</v>
      </c>
      <c r="G498" s="482">
        <v>0</v>
      </c>
      <c r="H498" s="482">
        <v>0</v>
      </c>
      <c r="I498" s="482" t="s">
        <v>20</v>
      </c>
      <c r="J498" s="479" t="s">
        <v>94</v>
      </c>
      <c r="K498" s="489">
        <v>2</v>
      </c>
      <c r="L498" s="482">
        <v>0</v>
      </c>
      <c r="M498" s="482">
        <v>0</v>
      </c>
      <c r="N498" s="482">
        <v>0</v>
      </c>
      <c r="O498" s="482">
        <v>0</v>
      </c>
      <c r="P498" s="482">
        <v>0</v>
      </c>
      <c r="Q498" s="482">
        <v>0</v>
      </c>
      <c r="R498" s="482">
        <v>0</v>
      </c>
      <c r="S498" s="482">
        <v>0</v>
      </c>
      <c r="T498" s="482">
        <v>0</v>
      </c>
      <c r="U498" s="482">
        <v>0</v>
      </c>
      <c r="V498" s="482">
        <v>0</v>
      </c>
      <c r="W498" s="482">
        <v>0</v>
      </c>
      <c r="X498" s="482">
        <v>0</v>
      </c>
      <c r="Y498" s="490">
        <v>6.3</v>
      </c>
      <c r="Z498" s="490" t="s">
        <v>418</v>
      </c>
      <c r="AA498" s="482">
        <v>0</v>
      </c>
      <c r="AB498" s="490">
        <v>0</v>
      </c>
      <c r="AC498" s="482">
        <v>0</v>
      </c>
      <c r="AD498" s="490">
        <v>0</v>
      </c>
      <c r="AE498" s="482">
        <v>0</v>
      </c>
      <c r="AF498" s="491">
        <v>0</v>
      </c>
    </row>
    <row r="499" spans="1:32" ht="15" customHeight="1" x14ac:dyDescent="0.2">
      <c r="A499" s="463" t="s">
        <v>54</v>
      </c>
      <c r="B499" s="482">
        <v>0</v>
      </c>
      <c r="C499" s="482">
        <v>0</v>
      </c>
      <c r="D499" s="482">
        <v>0</v>
      </c>
      <c r="E499" s="482">
        <v>0</v>
      </c>
      <c r="F499" s="482">
        <v>0</v>
      </c>
      <c r="G499" s="482">
        <v>0</v>
      </c>
      <c r="H499" s="482">
        <v>0</v>
      </c>
      <c r="I499" s="482" t="s">
        <v>20</v>
      </c>
      <c r="J499" s="479" t="s">
        <v>54</v>
      </c>
      <c r="K499" s="489">
        <v>0</v>
      </c>
      <c r="L499" s="482">
        <v>0</v>
      </c>
      <c r="M499" s="482">
        <v>0</v>
      </c>
      <c r="N499" s="482">
        <v>0</v>
      </c>
      <c r="O499" s="482">
        <v>0</v>
      </c>
      <c r="P499" s="482">
        <v>0</v>
      </c>
      <c r="Q499" s="482">
        <v>0</v>
      </c>
      <c r="R499" s="482">
        <v>0</v>
      </c>
      <c r="S499" s="482">
        <v>0</v>
      </c>
      <c r="T499" s="482">
        <v>0</v>
      </c>
      <c r="U499" s="482">
        <v>0</v>
      </c>
      <c r="V499" s="482">
        <v>0</v>
      </c>
      <c r="W499" s="482">
        <v>0</v>
      </c>
      <c r="X499" s="482">
        <v>0</v>
      </c>
      <c r="Y499" s="490" t="s">
        <v>418</v>
      </c>
      <c r="Z499" s="490" t="s">
        <v>418</v>
      </c>
      <c r="AA499" s="482">
        <v>0</v>
      </c>
      <c r="AB499" s="490">
        <v>0</v>
      </c>
      <c r="AC499" s="482">
        <v>0</v>
      </c>
      <c r="AD499" s="490">
        <v>0</v>
      </c>
      <c r="AE499" s="482">
        <v>0</v>
      </c>
      <c r="AF499" s="491">
        <v>0</v>
      </c>
    </row>
    <row r="500" spans="1:32" ht="15" customHeight="1" x14ac:dyDescent="0.2">
      <c r="A500" s="463" t="s">
        <v>95</v>
      </c>
      <c r="B500" s="482">
        <v>2</v>
      </c>
      <c r="C500" s="482">
        <v>0</v>
      </c>
      <c r="D500" s="482">
        <v>1</v>
      </c>
      <c r="E500" s="482">
        <v>1</v>
      </c>
      <c r="F500" s="482">
        <v>0</v>
      </c>
      <c r="G500" s="482">
        <v>0</v>
      </c>
      <c r="H500" s="482">
        <v>0</v>
      </c>
      <c r="I500" s="482" t="s">
        <v>20</v>
      </c>
      <c r="J500" s="479" t="s">
        <v>95</v>
      </c>
      <c r="K500" s="489">
        <v>1</v>
      </c>
      <c r="L500" s="482">
        <v>0</v>
      </c>
      <c r="M500" s="482">
        <v>1</v>
      </c>
      <c r="N500" s="482">
        <v>0</v>
      </c>
      <c r="O500" s="482">
        <v>0</v>
      </c>
      <c r="P500" s="482">
        <v>0</v>
      </c>
      <c r="Q500" s="482">
        <v>0</v>
      </c>
      <c r="R500" s="482">
        <v>0</v>
      </c>
      <c r="S500" s="482">
        <v>0</v>
      </c>
      <c r="T500" s="482">
        <v>0</v>
      </c>
      <c r="U500" s="482">
        <v>0</v>
      </c>
      <c r="V500" s="482">
        <v>0</v>
      </c>
      <c r="W500" s="482">
        <v>0</v>
      </c>
      <c r="X500" s="482">
        <v>0</v>
      </c>
      <c r="Y500" s="490">
        <v>14.8</v>
      </c>
      <c r="Z500" s="490" t="s">
        <v>418</v>
      </c>
      <c r="AA500" s="482">
        <v>0</v>
      </c>
      <c r="AB500" s="490">
        <v>0</v>
      </c>
      <c r="AC500" s="482">
        <v>0</v>
      </c>
      <c r="AD500" s="490">
        <v>0</v>
      </c>
      <c r="AE500" s="482">
        <v>0</v>
      </c>
      <c r="AF500" s="491">
        <v>0</v>
      </c>
    </row>
    <row r="501" spans="1:32" ht="15" customHeight="1" x14ac:dyDescent="0.2">
      <c r="A501" s="463" t="s">
        <v>96</v>
      </c>
      <c r="B501" s="482">
        <v>0</v>
      </c>
      <c r="C501" s="482">
        <v>0</v>
      </c>
      <c r="D501" s="482">
        <v>0</v>
      </c>
      <c r="E501" s="482">
        <v>0</v>
      </c>
      <c r="F501" s="482">
        <v>0</v>
      </c>
      <c r="G501" s="482">
        <v>0</v>
      </c>
      <c r="H501" s="482">
        <v>0</v>
      </c>
      <c r="I501" s="482" t="s">
        <v>20</v>
      </c>
      <c r="J501" s="479" t="s">
        <v>96</v>
      </c>
      <c r="K501" s="489">
        <v>0</v>
      </c>
      <c r="L501" s="482">
        <v>0</v>
      </c>
      <c r="M501" s="482">
        <v>0</v>
      </c>
      <c r="N501" s="482">
        <v>0</v>
      </c>
      <c r="O501" s="482">
        <v>0</v>
      </c>
      <c r="P501" s="482">
        <v>0</v>
      </c>
      <c r="Q501" s="482">
        <v>0</v>
      </c>
      <c r="R501" s="482">
        <v>0</v>
      </c>
      <c r="S501" s="482">
        <v>0</v>
      </c>
      <c r="T501" s="482">
        <v>0</v>
      </c>
      <c r="U501" s="482">
        <v>0</v>
      </c>
      <c r="V501" s="482">
        <v>0</v>
      </c>
      <c r="W501" s="482">
        <v>0</v>
      </c>
      <c r="X501" s="482">
        <v>0</v>
      </c>
      <c r="Y501" s="490" t="s">
        <v>418</v>
      </c>
      <c r="Z501" s="490" t="s">
        <v>418</v>
      </c>
      <c r="AA501" s="482">
        <v>0</v>
      </c>
      <c r="AB501" s="490">
        <v>0</v>
      </c>
      <c r="AC501" s="482">
        <v>0</v>
      </c>
      <c r="AD501" s="490">
        <v>0</v>
      </c>
      <c r="AE501" s="482">
        <v>0</v>
      </c>
      <c r="AF501" s="491">
        <v>0</v>
      </c>
    </row>
    <row r="502" spans="1:32" ht="15" customHeight="1" x14ac:dyDescent="0.2">
      <c r="A502" s="463" t="s">
        <v>97</v>
      </c>
      <c r="B502" s="482">
        <v>0</v>
      </c>
      <c r="C502" s="482">
        <v>0</v>
      </c>
      <c r="D502" s="482">
        <v>0</v>
      </c>
      <c r="E502" s="482">
        <v>0</v>
      </c>
      <c r="F502" s="482">
        <v>0</v>
      </c>
      <c r="G502" s="482">
        <v>0</v>
      </c>
      <c r="H502" s="482">
        <v>0</v>
      </c>
      <c r="I502" s="482" t="s">
        <v>20</v>
      </c>
      <c r="J502" s="479" t="s">
        <v>97</v>
      </c>
      <c r="K502" s="489">
        <v>0</v>
      </c>
      <c r="L502" s="482">
        <v>0</v>
      </c>
      <c r="M502" s="482">
        <v>0</v>
      </c>
      <c r="N502" s="482">
        <v>0</v>
      </c>
      <c r="O502" s="482">
        <v>0</v>
      </c>
      <c r="P502" s="482">
        <v>0</v>
      </c>
      <c r="Q502" s="482">
        <v>0</v>
      </c>
      <c r="R502" s="482">
        <v>0</v>
      </c>
      <c r="S502" s="482">
        <v>0</v>
      </c>
      <c r="T502" s="482">
        <v>0</v>
      </c>
      <c r="U502" s="482">
        <v>0</v>
      </c>
      <c r="V502" s="482">
        <v>0</v>
      </c>
      <c r="W502" s="482">
        <v>0</v>
      </c>
      <c r="X502" s="482">
        <v>0</v>
      </c>
      <c r="Y502" s="490" t="s">
        <v>418</v>
      </c>
      <c r="Z502" s="490" t="s">
        <v>418</v>
      </c>
      <c r="AA502" s="482">
        <v>0</v>
      </c>
      <c r="AB502" s="490">
        <v>0</v>
      </c>
      <c r="AC502" s="482">
        <v>0</v>
      </c>
      <c r="AD502" s="490">
        <v>0</v>
      </c>
      <c r="AE502" s="482">
        <v>0</v>
      </c>
      <c r="AF502" s="491">
        <v>0</v>
      </c>
    </row>
    <row r="503" spans="1:32" ht="15" customHeight="1" x14ac:dyDescent="0.2">
      <c r="A503" s="463" t="s">
        <v>56</v>
      </c>
      <c r="B503" s="482">
        <v>2</v>
      </c>
      <c r="C503" s="482">
        <v>0</v>
      </c>
      <c r="D503" s="482">
        <v>2</v>
      </c>
      <c r="E503" s="482">
        <v>0</v>
      </c>
      <c r="F503" s="482">
        <v>0</v>
      </c>
      <c r="G503" s="482">
        <v>0</v>
      </c>
      <c r="H503" s="482">
        <v>0</v>
      </c>
      <c r="I503" s="482" t="s">
        <v>20</v>
      </c>
      <c r="J503" s="479" t="s">
        <v>56</v>
      </c>
      <c r="K503" s="489">
        <v>0</v>
      </c>
      <c r="L503" s="482">
        <v>1</v>
      </c>
      <c r="M503" s="482">
        <v>1</v>
      </c>
      <c r="N503" s="482">
        <v>0</v>
      </c>
      <c r="O503" s="482">
        <v>0</v>
      </c>
      <c r="P503" s="482">
        <v>0</v>
      </c>
      <c r="Q503" s="482">
        <v>0</v>
      </c>
      <c r="R503" s="482">
        <v>0</v>
      </c>
      <c r="S503" s="482">
        <v>0</v>
      </c>
      <c r="T503" s="482">
        <v>0</v>
      </c>
      <c r="U503" s="482">
        <v>0</v>
      </c>
      <c r="V503" s="482">
        <v>0</v>
      </c>
      <c r="W503" s="482">
        <v>0</v>
      </c>
      <c r="X503" s="482">
        <v>0</v>
      </c>
      <c r="Y503" s="490">
        <v>14.9</v>
      </c>
      <c r="Z503" s="490" t="s">
        <v>418</v>
      </c>
      <c r="AA503" s="482">
        <v>0</v>
      </c>
      <c r="AB503" s="490">
        <v>0</v>
      </c>
      <c r="AC503" s="482">
        <v>0</v>
      </c>
      <c r="AD503" s="490">
        <v>0</v>
      </c>
      <c r="AE503" s="482">
        <v>0</v>
      </c>
      <c r="AF503" s="491">
        <v>0</v>
      </c>
    </row>
    <row r="504" spans="1:32" ht="15" customHeight="1" x14ac:dyDescent="0.2">
      <c r="A504" s="463" t="s">
        <v>98</v>
      </c>
      <c r="B504" s="482">
        <v>3</v>
      </c>
      <c r="C504" s="482">
        <v>0</v>
      </c>
      <c r="D504" s="482">
        <v>3</v>
      </c>
      <c r="E504" s="482">
        <v>0</v>
      </c>
      <c r="F504" s="482">
        <v>0</v>
      </c>
      <c r="G504" s="482">
        <v>0</v>
      </c>
      <c r="H504" s="482">
        <v>0</v>
      </c>
      <c r="I504" s="482" t="s">
        <v>20</v>
      </c>
      <c r="J504" s="479" t="s">
        <v>98</v>
      </c>
      <c r="K504" s="489">
        <v>0</v>
      </c>
      <c r="L504" s="482">
        <v>1</v>
      </c>
      <c r="M504" s="482">
        <v>2</v>
      </c>
      <c r="N504" s="482">
        <v>0</v>
      </c>
      <c r="O504" s="482">
        <v>0</v>
      </c>
      <c r="P504" s="482">
        <v>0</v>
      </c>
      <c r="Q504" s="482">
        <v>0</v>
      </c>
      <c r="R504" s="482">
        <v>0</v>
      </c>
      <c r="S504" s="482">
        <v>0</v>
      </c>
      <c r="T504" s="482">
        <v>0</v>
      </c>
      <c r="U504" s="482">
        <v>0</v>
      </c>
      <c r="V504" s="482">
        <v>0</v>
      </c>
      <c r="W504" s="482">
        <v>0</v>
      </c>
      <c r="X504" s="482">
        <v>0</v>
      </c>
      <c r="Y504" s="490">
        <v>16.8</v>
      </c>
      <c r="Z504" s="490" t="s">
        <v>418</v>
      </c>
      <c r="AA504" s="482">
        <v>0</v>
      </c>
      <c r="AB504" s="490">
        <v>0</v>
      </c>
      <c r="AC504" s="482">
        <v>0</v>
      </c>
      <c r="AD504" s="490">
        <v>0</v>
      </c>
      <c r="AE504" s="482">
        <v>0</v>
      </c>
      <c r="AF504" s="491">
        <v>0</v>
      </c>
    </row>
    <row r="505" spans="1:32" ht="15" customHeight="1" x14ac:dyDescent="0.2">
      <c r="A505" s="463" t="s">
        <v>99</v>
      </c>
      <c r="B505" s="482">
        <v>0</v>
      </c>
      <c r="C505" s="482">
        <v>0</v>
      </c>
      <c r="D505" s="482">
        <v>0</v>
      </c>
      <c r="E505" s="482">
        <v>0</v>
      </c>
      <c r="F505" s="482">
        <v>0</v>
      </c>
      <c r="G505" s="482">
        <v>0</v>
      </c>
      <c r="H505" s="482">
        <v>0</v>
      </c>
      <c r="I505" s="482" t="s">
        <v>20</v>
      </c>
      <c r="J505" s="479" t="s">
        <v>99</v>
      </c>
      <c r="K505" s="489">
        <v>0</v>
      </c>
      <c r="L505" s="482">
        <v>0</v>
      </c>
      <c r="M505" s="482">
        <v>0</v>
      </c>
      <c r="N505" s="482">
        <v>0</v>
      </c>
      <c r="O505" s="482">
        <v>0</v>
      </c>
      <c r="P505" s="482">
        <v>0</v>
      </c>
      <c r="Q505" s="482">
        <v>0</v>
      </c>
      <c r="R505" s="482">
        <v>0</v>
      </c>
      <c r="S505" s="482">
        <v>0</v>
      </c>
      <c r="T505" s="482">
        <v>0</v>
      </c>
      <c r="U505" s="482">
        <v>0</v>
      </c>
      <c r="V505" s="482">
        <v>0</v>
      </c>
      <c r="W505" s="482">
        <v>0</v>
      </c>
      <c r="X505" s="482">
        <v>0</v>
      </c>
      <c r="Y505" s="490" t="s">
        <v>418</v>
      </c>
      <c r="Z505" s="490" t="s">
        <v>418</v>
      </c>
      <c r="AA505" s="482">
        <v>0</v>
      </c>
      <c r="AB505" s="490">
        <v>0</v>
      </c>
      <c r="AC505" s="482">
        <v>0</v>
      </c>
      <c r="AD505" s="490">
        <v>0</v>
      </c>
      <c r="AE505" s="482">
        <v>0</v>
      </c>
      <c r="AF505" s="491">
        <v>0</v>
      </c>
    </row>
    <row r="506" spans="1:32" ht="15" customHeight="1" x14ac:dyDescent="0.2">
      <c r="A506" s="463" t="s">
        <v>100</v>
      </c>
      <c r="B506" s="482">
        <v>2</v>
      </c>
      <c r="C506" s="482">
        <v>0</v>
      </c>
      <c r="D506" s="482">
        <v>0</v>
      </c>
      <c r="E506" s="482">
        <v>1</v>
      </c>
      <c r="F506" s="482">
        <v>1</v>
      </c>
      <c r="G506" s="482">
        <v>0</v>
      </c>
      <c r="H506" s="482">
        <v>0</v>
      </c>
      <c r="I506" s="482" t="s">
        <v>20</v>
      </c>
      <c r="J506" s="479" t="s">
        <v>100</v>
      </c>
      <c r="K506" s="489">
        <v>0</v>
      </c>
      <c r="L506" s="482">
        <v>1</v>
      </c>
      <c r="M506" s="482">
        <v>0</v>
      </c>
      <c r="N506" s="482">
        <v>1</v>
      </c>
      <c r="O506" s="482">
        <v>0</v>
      </c>
      <c r="P506" s="482">
        <v>0</v>
      </c>
      <c r="Q506" s="482">
        <v>0</v>
      </c>
      <c r="R506" s="482">
        <v>0</v>
      </c>
      <c r="S506" s="482">
        <v>0</v>
      </c>
      <c r="T506" s="482">
        <v>0</v>
      </c>
      <c r="U506" s="482">
        <v>0</v>
      </c>
      <c r="V506" s="482">
        <v>0</v>
      </c>
      <c r="W506" s="482">
        <v>0</v>
      </c>
      <c r="X506" s="482">
        <v>0</v>
      </c>
      <c r="Y506" s="490">
        <v>18.5</v>
      </c>
      <c r="Z506" s="490" t="s">
        <v>418</v>
      </c>
      <c r="AA506" s="482">
        <v>0</v>
      </c>
      <c r="AB506" s="490">
        <v>0</v>
      </c>
      <c r="AC506" s="482">
        <v>0</v>
      </c>
      <c r="AD506" s="490">
        <v>0</v>
      </c>
      <c r="AE506" s="482">
        <v>0</v>
      </c>
      <c r="AF506" s="491">
        <v>0</v>
      </c>
    </row>
    <row r="507" spans="1:32" ht="15" customHeight="1" x14ac:dyDescent="0.2">
      <c r="A507" s="463" t="s">
        <v>57</v>
      </c>
      <c r="B507" s="488">
        <v>0</v>
      </c>
      <c r="C507" s="488">
        <v>0</v>
      </c>
      <c r="D507" s="488">
        <v>0</v>
      </c>
      <c r="E507" s="488">
        <v>0</v>
      </c>
      <c r="F507" s="488">
        <v>0</v>
      </c>
      <c r="G507" s="488">
        <v>0</v>
      </c>
      <c r="H507" s="488">
        <v>0</v>
      </c>
      <c r="I507" s="488" t="s">
        <v>20</v>
      </c>
      <c r="J507" s="479" t="s">
        <v>57</v>
      </c>
      <c r="K507" s="498">
        <v>0</v>
      </c>
      <c r="L507" s="488">
        <v>0</v>
      </c>
      <c r="M507" s="488">
        <v>0</v>
      </c>
      <c r="N507" s="488">
        <v>0</v>
      </c>
      <c r="O507" s="488">
        <v>0</v>
      </c>
      <c r="P507" s="488">
        <v>0</v>
      </c>
      <c r="Q507" s="488">
        <v>0</v>
      </c>
      <c r="R507" s="488">
        <v>0</v>
      </c>
      <c r="S507" s="488">
        <v>0</v>
      </c>
      <c r="T507" s="488">
        <v>0</v>
      </c>
      <c r="U507" s="488">
        <v>0</v>
      </c>
      <c r="V507" s="488">
        <v>0</v>
      </c>
      <c r="W507" s="488">
        <v>0</v>
      </c>
      <c r="X507" s="488">
        <v>0</v>
      </c>
      <c r="Y507" s="499" t="s">
        <v>418</v>
      </c>
      <c r="Z507" s="499" t="s">
        <v>418</v>
      </c>
      <c r="AA507" s="488">
        <v>0</v>
      </c>
      <c r="AB507" s="499">
        <v>0</v>
      </c>
      <c r="AC507" s="488">
        <v>0</v>
      </c>
      <c r="AD507" s="499">
        <v>0</v>
      </c>
      <c r="AE507" s="488">
        <v>0</v>
      </c>
      <c r="AF507" s="500">
        <v>0</v>
      </c>
    </row>
    <row r="508" spans="1:32" ht="15" customHeight="1" x14ac:dyDescent="0.2">
      <c r="A508" s="463" t="s">
        <v>101</v>
      </c>
      <c r="B508" s="482">
        <v>0</v>
      </c>
      <c r="C508" s="482">
        <v>0</v>
      </c>
      <c r="D508" s="482">
        <v>0</v>
      </c>
      <c r="E508" s="482">
        <v>0</v>
      </c>
      <c r="F508" s="482">
        <v>0</v>
      </c>
      <c r="G508" s="482">
        <v>0</v>
      </c>
      <c r="H508" s="482">
        <v>0</v>
      </c>
      <c r="I508" s="482" t="s">
        <v>20</v>
      </c>
      <c r="J508" s="479" t="s">
        <v>101</v>
      </c>
      <c r="K508" s="489">
        <v>0</v>
      </c>
      <c r="L508" s="482">
        <v>0</v>
      </c>
      <c r="M508" s="482">
        <v>0</v>
      </c>
      <c r="N508" s="482">
        <v>0</v>
      </c>
      <c r="O508" s="482">
        <v>0</v>
      </c>
      <c r="P508" s="482">
        <v>0</v>
      </c>
      <c r="Q508" s="482">
        <v>0</v>
      </c>
      <c r="R508" s="482">
        <v>0</v>
      </c>
      <c r="S508" s="482">
        <v>0</v>
      </c>
      <c r="T508" s="482">
        <v>0</v>
      </c>
      <c r="U508" s="482">
        <v>0</v>
      </c>
      <c r="V508" s="482">
        <v>0</v>
      </c>
      <c r="W508" s="482">
        <v>0</v>
      </c>
      <c r="X508" s="482">
        <v>0</v>
      </c>
      <c r="Y508" s="490" t="s">
        <v>418</v>
      </c>
      <c r="Z508" s="490" t="s">
        <v>418</v>
      </c>
      <c r="AA508" s="482">
        <v>0</v>
      </c>
      <c r="AB508" s="490">
        <v>0</v>
      </c>
      <c r="AC508" s="482">
        <v>0</v>
      </c>
      <c r="AD508" s="490">
        <v>0</v>
      </c>
      <c r="AE508" s="482">
        <v>0</v>
      </c>
      <c r="AF508" s="491">
        <v>0</v>
      </c>
    </row>
    <row r="509" spans="1:32" ht="15" customHeight="1" x14ac:dyDescent="0.2">
      <c r="A509" s="463" t="s">
        <v>102</v>
      </c>
      <c r="B509" s="482">
        <v>1</v>
      </c>
      <c r="C509" s="482">
        <v>0</v>
      </c>
      <c r="D509" s="482">
        <v>1</v>
      </c>
      <c r="E509" s="482">
        <v>0</v>
      </c>
      <c r="F509" s="482">
        <v>0</v>
      </c>
      <c r="G509" s="482">
        <v>0</v>
      </c>
      <c r="H509" s="482">
        <v>0</v>
      </c>
      <c r="I509" s="482" t="s">
        <v>20</v>
      </c>
      <c r="J509" s="479" t="s">
        <v>102</v>
      </c>
      <c r="K509" s="489">
        <v>0</v>
      </c>
      <c r="L509" s="482">
        <v>0</v>
      </c>
      <c r="M509" s="482">
        <v>1</v>
      </c>
      <c r="N509" s="482">
        <v>0</v>
      </c>
      <c r="O509" s="482">
        <v>0</v>
      </c>
      <c r="P509" s="482">
        <v>0</v>
      </c>
      <c r="Q509" s="482">
        <v>0</v>
      </c>
      <c r="R509" s="482">
        <v>0</v>
      </c>
      <c r="S509" s="482">
        <v>0</v>
      </c>
      <c r="T509" s="482">
        <v>0</v>
      </c>
      <c r="U509" s="482">
        <v>0</v>
      </c>
      <c r="V509" s="482">
        <v>0</v>
      </c>
      <c r="W509" s="482">
        <v>0</v>
      </c>
      <c r="X509" s="482">
        <v>0</v>
      </c>
      <c r="Y509" s="490">
        <v>17</v>
      </c>
      <c r="Z509" s="490" t="s">
        <v>418</v>
      </c>
      <c r="AA509" s="482">
        <v>0</v>
      </c>
      <c r="AB509" s="490">
        <v>0</v>
      </c>
      <c r="AC509" s="482">
        <v>0</v>
      </c>
      <c r="AD509" s="490">
        <v>0</v>
      </c>
      <c r="AE509" s="482">
        <v>0</v>
      </c>
      <c r="AF509" s="491">
        <v>0</v>
      </c>
    </row>
    <row r="510" spans="1:32" ht="15" customHeight="1" x14ac:dyDescent="0.2">
      <c r="A510" s="463" t="s">
        <v>103</v>
      </c>
      <c r="B510" s="482">
        <v>0</v>
      </c>
      <c r="C510" s="482">
        <v>0</v>
      </c>
      <c r="D510" s="482">
        <v>0</v>
      </c>
      <c r="E510" s="482">
        <v>0</v>
      </c>
      <c r="F510" s="482">
        <v>0</v>
      </c>
      <c r="G510" s="482">
        <v>0</v>
      </c>
      <c r="H510" s="482">
        <v>0</v>
      </c>
      <c r="I510" s="482" t="s">
        <v>20</v>
      </c>
      <c r="J510" s="479" t="s">
        <v>103</v>
      </c>
      <c r="K510" s="489">
        <v>0</v>
      </c>
      <c r="L510" s="482">
        <v>0</v>
      </c>
      <c r="M510" s="482">
        <v>0</v>
      </c>
      <c r="N510" s="482">
        <v>0</v>
      </c>
      <c r="O510" s="482">
        <v>0</v>
      </c>
      <c r="P510" s="482">
        <v>0</v>
      </c>
      <c r="Q510" s="482">
        <v>0</v>
      </c>
      <c r="R510" s="482">
        <v>0</v>
      </c>
      <c r="S510" s="482">
        <v>0</v>
      </c>
      <c r="T510" s="482">
        <v>0</v>
      </c>
      <c r="U510" s="482">
        <v>0</v>
      </c>
      <c r="V510" s="482">
        <v>0</v>
      </c>
      <c r="W510" s="482">
        <v>0</v>
      </c>
      <c r="X510" s="482">
        <v>0</v>
      </c>
      <c r="Y510" s="490" t="s">
        <v>418</v>
      </c>
      <c r="Z510" s="490" t="s">
        <v>418</v>
      </c>
      <c r="AA510" s="482">
        <v>0</v>
      </c>
      <c r="AB510" s="490">
        <v>0</v>
      </c>
      <c r="AC510" s="482">
        <v>0</v>
      </c>
      <c r="AD510" s="490">
        <v>0</v>
      </c>
      <c r="AE510" s="482">
        <v>0</v>
      </c>
      <c r="AF510" s="491">
        <v>0</v>
      </c>
    </row>
    <row r="511" spans="1:32" ht="15" customHeight="1" x14ac:dyDescent="0.2">
      <c r="A511" s="463" t="s">
        <v>59</v>
      </c>
      <c r="B511" s="482">
        <v>2</v>
      </c>
      <c r="C511" s="482">
        <v>0</v>
      </c>
      <c r="D511" s="482">
        <v>1</v>
      </c>
      <c r="E511" s="482">
        <v>1</v>
      </c>
      <c r="F511" s="482">
        <v>0</v>
      </c>
      <c r="G511" s="482">
        <v>0</v>
      </c>
      <c r="H511" s="482">
        <v>0</v>
      </c>
      <c r="I511" s="482" t="s">
        <v>20</v>
      </c>
      <c r="J511" s="479" t="s">
        <v>59</v>
      </c>
      <c r="K511" s="489">
        <v>0</v>
      </c>
      <c r="L511" s="482">
        <v>0</v>
      </c>
      <c r="M511" s="482">
        <v>0</v>
      </c>
      <c r="N511" s="482">
        <v>1</v>
      </c>
      <c r="O511" s="482">
        <v>0</v>
      </c>
      <c r="P511" s="482">
        <v>1</v>
      </c>
      <c r="Q511" s="482">
        <v>0</v>
      </c>
      <c r="R511" s="482">
        <v>0</v>
      </c>
      <c r="S511" s="482">
        <v>0</v>
      </c>
      <c r="T511" s="482">
        <v>0</v>
      </c>
      <c r="U511" s="482">
        <v>0</v>
      </c>
      <c r="V511" s="482">
        <v>0</v>
      </c>
      <c r="W511" s="482">
        <v>0</v>
      </c>
      <c r="X511" s="482">
        <v>0</v>
      </c>
      <c r="Y511" s="490">
        <v>27.4</v>
      </c>
      <c r="Z511" s="490" t="s">
        <v>418</v>
      </c>
      <c r="AA511" s="482">
        <v>0</v>
      </c>
      <c r="AB511" s="490">
        <v>0</v>
      </c>
      <c r="AC511" s="482">
        <v>0</v>
      </c>
      <c r="AD511" s="490">
        <v>0</v>
      </c>
      <c r="AE511" s="482">
        <v>0</v>
      </c>
      <c r="AF511" s="491">
        <v>0</v>
      </c>
    </row>
    <row r="512" spans="1:32" ht="15" customHeight="1" x14ac:dyDescent="0.2">
      <c r="A512" s="463" t="s">
        <v>104</v>
      </c>
      <c r="B512" s="482">
        <v>0</v>
      </c>
      <c r="C512" s="482">
        <v>0</v>
      </c>
      <c r="D512" s="482">
        <v>0</v>
      </c>
      <c r="E512" s="482">
        <v>0</v>
      </c>
      <c r="F512" s="482">
        <v>0</v>
      </c>
      <c r="G512" s="482">
        <v>0</v>
      </c>
      <c r="H512" s="482">
        <v>0</v>
      </c>
      <c r="I512" s="482" t="s">
        <v>20</v>
      </c>
      <c r="J512" s="479" t="s">
        <v>104</v>
      </c>
      <c r="K512" s="489">
        <v>0</v>
      </c>
      <c r="L512" s="482">
        <v>0</v>
      </c>
      <c r="M512" s="482">
        <v>0</v>
      </c>
      <c r="N512" s="482">
        <v>0</v>
      </c>
      <c r="O512" s="482">
        <v>0</v>
      </c>
      <c r="P512" s="482">
        <v>0</v>
      </c>
      <c r="Q512" s="482">
        <v>0</v>
      </c>
      <c r="R512" s="482">
        <v>0</v>
      </c>
      <c r="S512" s="482">
        <v>0</v>
      </c>
      <c r="T512" s="482">
        <v>0</v>
      </c>
      <c r="U512" s="482">
        <v>0</v>
      </c>
      <c r="V512" s="482">
        <v>0</v>
      </c>
      <c r="W512" s="482">
        <v>0</v>
      </c>
      <c r="X512" s="482">
        <v>0</v>
      </c>
      <c r="Y512" s="490" t="s">
        <v>418</v>
      </c>
      <c r="Z512" s="490" t="s">
        <v>418</v>
      </c>
      <c r="AA512" s="482">
        <v>0</v>
      </c>
      <c r="AB512" s="490">
        <v>0</v>
      </c>
      <c r="AC512" s="482">
        <v>0</v>
      </c>
      <c r="AD512" s="490">
        <v>0</v>
      </c>
      <c r="AE512" s="482">
        <v>0</v>
      </c>
      <c r="AF512" s="491">
        <v>0</v>
      </c>
    </row>
    <row r="513" spans="1:32" ht="15" customHeight="1" x14ac:dyDescent="0.2">
      <c r="A513" s="463" t="s">
        <v>105</v>
      </c>
      <c r="B513" s="482">
        <v>0</v>
      </c>
      <c r="C513" s="482">
        <v>0</v>
      </c>
      <c r="D513" s="482">
        <v>0</v>
      </c>
      <c r="E513" s="482">
        <v>0</v>
      </c>
      <c r="F513" s="482">
        <v>0</v>
      </c>
      <c r="G513" s="482">
        <v>0</v>
      </c>
      <c r="H513" s="482">
        <v>0</v>
      </c>
      <c r="I513" s="482" t="s">
        <v>20</v>
      </c>
      <c r="J513" s="479" t="s">
        <v>105</v>
      </c>
      <c r="K513" s="489">
        <v>0</v>
      </c>
      <c r="L513" s="482">
        <v>0</v>
      </c>
      <c r="M513" s="482">
        <v>0</v>
      </c>
      <c r="N513" s="482">
        <v>0</v>
      </c>
      <c r="O513" s="482">
        <v>0</v>
      </c>
      <c r="P513" s="482">
        <v>0</v>
      </c>
      <c r="Q513" s="482">
        <v>0</v>
      </c>
      <c r="R513" s="482">
        <v>0</v>
      </c>
      <c r="S513" s="482">
        <v>0</v>
      </c>
      <c r="T513" s="482">
        <v>0</v>
      </c>
      <c r="U513" s="482">
        <v>0</v>
      </c>
      <c r="V513" s="482">
        <v>0</v>
      </c>
      <c r="W513" s="482">
        <v>0</v>
      </c>
      <c r="X513" s="482">
        <v>0</v>
      </c>
      <c r="Y513" s="490" t="s">
        <v>418</v>
      </c>
      <c r="Z513" s="490" t="s">
        <v>418</v>
      </c>
      <c r="AA513" s="482">
        <v>0</v>
      </c>
      <c r="AB513" s="490">
        <v>0</v>
      </c>
      <c r="AC513" s="482">
        <v>0</v>
      </c>
      <c r="AD513" s="490">
        <v>0</v>
      </c>
      <c r="AE513" s="482">
        <v>0</v>
      </c>
      <c r="AF513" s="491">
        <v>0</v>
      </c>
    </row>
    <row r="514" spans="1:32" ht="15" customHeight="1" x14ac:dyDescent="0.2">
      <c r="A514" s="463" t="s">
        <v>106</v>
      </c>
      <c r="B514" s="482">
        <v>1</v>
      </c>
      <c r="C514" s="482">
        <v>0</v>
      </c>
      <c r="D514" s="482">
        <v>1</v>
      </c>
      <c r="E514" s="482">
        <v>0</v>
      </c>
      <c r="F514" s="482">
        <v>0</v>
      </c>
      <c r="G514" s="482">
        <v>0</v>
      </c>
      <c r="H514" s="482">
        <v>0</v>
      </c>
      <c r="I514" s="482" t="s">
        <v>20</v>
      </c>
      <c r="J514" s="479" t="s">
        <v>106</v>
      </c>
      <c r="K514" s="489">
        <v>0</v>
      </c>
      <c r="L514" s="482">
        <v>0</v>
      </c>
      <c r="M514" s="482">
        <v>1</v>
      </c>
      <c r="N514" s="482">
        <v>0</v>
      </c>
      <c r="O514" s="482">
        <v>0</v>
      </c>
      <c r="P514" s="482">
        <v>0</v>
      </c>
      <c r="Q514" s="482">
        <v>0</v>
      </c>
      <c r="R514" s="482">
        <v>0</v>
      </c>
      <c r="S514" s="482">
        <v>0</v>
      </c>
      <c r="T514" s="482">
        <v>0</v>
      </c>
      <c r="U514" s="482">
        <v>0</v>
      </c>
      <c r="V514" s="482">
        <v>0</v>
      </c>
      <c r="W514" s="482">
        <v>0</v>
      </c>
      <c r="X514" s="482">
        <v>0</v>
      </c>
      <c r="Y514" s="490">
        <v>15.2</v>
      </c>
      <c r="Z514" s="490" t="s">
        <v>418</v>
      </c>
      <c r="AA514" s="482">
        <v>0</v>
      </c>
      <c r="AB514" s="490">
        <v>0</v>
      </c>
      <c r="AC514" s="482">
        <v>0</v>
      </c>
      <c r="AD514" s="490">
        <v>0</v>
      </c>
      <c r="AE514" s="482">
        <v>0</v>
      </c>
      <c r="AF514" s="491">
        <v>0</v>
      </c>
    </row>
    <row r="515" spans="1:32" ht="15" customHeight="1" x14ac:dyDescent="0.2">
      <c r="A515" s="463" t="s">
        <v>61</v>
      </c>
      <c r="B515" s="488">
        <v>2</v>
      </c>
      <c r="C515" s="488">
        <v>0</v>
      </c>
      <c r="D515" s="488">
        <v>2</v>
      </c>
      <c r="E515" s="488">
        <v>0</v>
      </c>
      <c r="F515" s="488">
        <v>0</v>
      </c>
      <c r="G515" s="488">
        <v>0</v>
      </c>
      <c r="H515" s="488">
        <v>0</v>
      </c>
      <c r="I515" s="488" t="s">
        <v>20</v>
      </c>
      <c r="J515" s="479" t="s">
        <v>61</v>
      </c>
      <c r="K515" s="498">
        <v>0</v>
      </c>
      <c r="L515" s="488">
        <v>1</v>
      </c>
      <c r="M515" s="488">
        <v>0</v>
      </c>
      <c r="N515" s="488">
        <v>1</v>
      </c>
      <c r="O515" s="488">
        <v>0</v>
      </c>
      <c r="P515" s="488">
        <v>0</v>
      </c>
      <c r="Q515" s="488">
        <v>0</v>
      </c>
      <c r="R515" s="488">
        <v>0</v>
      </c>
      <c r="S515" s="488">
        <v>0</v>
      </c>
      <c r="T515" s="488">
        <v>0</v>
      </c>
      <c r="U515" s="488">
        <v>0</v>
      </c>
      <c r="V515" s="488">
        <v>0</v>
      </c>
      <c r="W515" s="488">
        <v>0</v>
      </c>
      <c r="X515" s="488">
        <v>0</v>
      </c>
      <c r="Y515" s="499">
        <v>15.2</v>
      </c>
      <c r="Z515" s="499" t="s">
        <v>418</v>
      </c>
      <c r="AA515" s="488">
        <v>0</v>
      </c>
      <c r="AB515" s="499">
        <v>0</v>
      </c>
      <c r="AC515" s="488">
        <v>0</v>
      </c>
      <c r="AD515" s="499">
        <v>0</v>
      </c>
      <c r="AE515" s="488">
        <v>0</v>
      </c>
      <c r="AF515" s="500">
        <v>0</v>
      </c>
    </row>
    <row r="516" spans="1:32" ht="15" customHeight="1" x14ac:dyDescent="0.2">
      <c r="A516" s="463" t="s">
        <v>107</v>
      </c>
      <c r="B516" s="482">
        <v>1</v>
      </c>
      <c r="C516" s="482">
        <v>0</v>
      </c>
      <c r="D516" s="482">
        <v>1</v>
      </c>
      <c r="E516" s="482">
        <v>0</v>
      </c>
      <c r="F516" s="482">
        <v>0</v>
      </c>
      <c r="G516" s="482">
        <v>0</v>
      </c>
      <c r="H516" s="482">
        <v>0</v>
      </c>
      <c r="I516" s="482" t="s">
        <v>20</v>
      </c>
      <c r="J516" s="479" t="s">
        <v>107</v>
      </c>
      <c r="K516" s="489">
        <v>0</v>
      </c>
      <c r="L516" s="482">
        <v>1</v>
      </c>
      <c r="M516" s="482">
        <v>0</v>
      </c>
      <c r="N516" s="482">
        <v>0</v>
      </c>
      <c r="O516" s="482">
        <v>0</v>
      </c>
      <c r="P516" s="482">
        <v>0</v>
      </c>
      <c r="Q516" s="482">
        <v>0</v>
      </c>
      <c r="R516" s="482">
        <v>0</v>
      </c>
      <c r="S516" s="482">
        <v>0</v>
      </c>
      <c r="T516" s="482">
        <v>0</v>
      </c>
      <c r="U516" s="482">
        <v>0</v>
      </c>
      <c r="V516" s="482">
        <v>0</v>
      </c>
      <c r="W516" s="482">
        <v>0</v>
      </c>
      <c r="X516" s="482">
        <v>0</v>
      </c>
      <c r="Y516" s="490">
        <v>13.9</v>
      </c>
      <c r="Z516" s="490" t="s">
        <v>418</v>
      </c>
      <c r="AA516" s="482">
        <v>0</v>
      </c>
      <c r="AB516" s="490">
        <v>0</v>
      </c>
      <c r="AC516" s="482">
        <v>0</v>
      </c>
      <c r="AD516" s="490">
        <v>0</v>
      </c>
      <c r="AE516" s="482">
        <v>0</v>
      </c>
      <c r="AF516" s="491">
        <v>0</v>
      </c>
    </row>
    <row r="517" spans="1:32" ht="15" customHeight="1" x14ac:dyDescent="0.2">
      <c r="A517" s="463" t="s">
        <v>108</v>
      </c>
      <c r="B517" s="482">
        <v>0</v>
      </c>
      <c r="C517" s="482">
        <v>0</v>
      </c>
      <c r="D517" s="482">
        <v>0</v>
      </c>
      <c r="E517" s="482">
        <v>0</v>
      </c>
      <c r="F517" s="482">
        <v>0</v>
      </c>
      <c r="G517" s="482">
        <v>0</v>
      </c>
      <c r="H517" s="482">
        <v>0</v>
      </c>
      <c r="I517" s="482" t="s">
        <v>20</v>
      </c>
      <c r="J517" s="479" t="s">
        <v>108</v>
      </c>
      <c r="K517" s="489">
        <v>0</v>
      </c>
      <c r="L517" s="482">
        <v>0</v>
      </c>
      <c r="M517" s="482">
        <v>0</v>
      </c>
      <c r="N517" s="482">
        <v>0</v>
      </c>
      <c r="O517" s="482">
        <v>0</v>
      </c>
      <c r="P517" s="482">
        <v>0</v>
      </c>
      <c r="Q517" s="482">
        <v>0</v>
      </c>
      <c r="R517" s="482">
        <v>0</v>
      </c>
      <c r="S517" s="482">
        <v>0</v>
      </c>
      <c r="T517" s="482">
        <v>0</v>
      </c>
      <c r="U517" s="482">
        <v>0</v>
      </c>
      <c r="V517" s="482">
        <v>0</v>
      </c>
      <c r="W517" s="482">
        <v>0</v>
      </c>
      <c r="X517" s="482">
        <v>0</v>
      </c>
      <c r="Y517" s="490" t="s">
        <v>418</v>
      </c>
      <c r="Z517" s="490" t="s">
        <v>418</v>
      </c>
      <c r="AA517" s="482">
        <v>0</v>
      </c>
      <c r="AB517" s="490">
        <v>0</v>
      </c>
      <c r="AC517" s="482">
        <v>0</v>
      </c>
      <c r="AD517" s="490">
        <v>0</v>
      </c>
      <c r="AE517" s="482">
        <v>0</v>
      </c>
      <c r="AF517" s="491">
        <v>0</v>
      </c>
    </row>
    <row r="518" spans="1:32" ht="15" customHeight="1" thickBot="1" x14ac:dyDescent="0.25">
      <c r="A518" s="463" t="s">
        <v>109</v>
      </c>
      <c r="B518" s="492">
        <v>0</v>
      </c>
      <c r="C518" s="493">
        <v>0</v>
      </c>
      <c r="D518" s="493">
        <v>0</v>
      </c>
      <c r="E518" s="493">
        <v>0</v>
      </c>
      <c r="F518" s="493">
        <v>0</v>
      </c>
      <c r="G518" s="493">
        <v>0</v>
      </c>
      <c r="H518" s="493">
        <v>0</v>
      </c>
      <c r="I518" s="494" t="s">
        <v>20</v>
      </c>
      <c r="J518" s="479" t="s">
        <v>109</v>
      </c>
      <c r="K518" s="495">
        <v>0</v>
      </c>
      <c r="L518" s="493">
        <v>0</v>
      </c>
      <c r="M518" s="493">
        <v>0</v>
      </c>
      <c r="N518" s="493">
        <v>0</v>
      </c>
      <c r="O518" s="493">
        <v>0</v>
      </c>
      <c r="P518" s="493">
        <v>0</v>
      </c>
      <c r="Q518" s="493">
        <v>0</v>
      </c>
      <c r="R518" s="493">
        <v>0</v>
      </c>
      <c r="S518" s="493">
        <v>0</v>
      </c>
      <c r="T518" s="493">
        <v>0</v>
      </c>
      <c r="U518" s="493">
        <v>0</v>
      </c>
      <c r="V518" s="493">
        <v>0</v>
      </c>
      <c r="W518" s="493">
        <v>0</v>
      </c>
      <c r="X518" s="493">
        <v>0</v>
      </c>
      <c r="Y518" s="496" t="s">
        <v>418</v>
      </c>
      <c r="Z518" s="496" t="s">
        <v>418</v>
      </c>
      <c r="AA518" s="493">
        <v>0</v>
      </c>
      <c r="AB518" s="496">
        <v>0</v>
      </c>
      <c r="AC518" s="493">
        <v>0</v>
      </c>
      <c r="AD518" s="496">
        <v>0</v>
      </c>
      <c r="AE518" s="493">
        <v>0</v>
      </c>
      <c r="AF518" s="497">
        <v>0</v>
      </c>
    </row>
    <row r="519" spans="1:32" ht="15" customHeight="1" x14ac:dyDescent="0.2">
      <c r="A519" s="463" t="s">
        <v>63</v>
      </c>
      <c r="B519" s="482">
        <v>1</v>
      </c>
      <c r="C519" s="482">
        <v>0</v>
      </c>
      <c r="D519" s="482">
        <v>1</v>
      </c>
      <c r="E519" s="482">
        <v>0</v>
      </c>
      <c r="F519" s="482">
        <v>0</v>
      </c>
      <c r="G519" s="482">
        <v>0</v>
      </c>
      <c r="H519" s="482">
        <v>0</v>
      </c>
      <c r="I519" s="482" t="s">
        <v>20</v>
      </c>
      <c r="J519" s="479" t="s">
        <v>63</v>
      </c>
      <c r="K519" s="489">
        <v>0</v>
      </c>
      <c r="L519" s="482">
        <v>1</v>
      </c>
      <c r="M519" s="482">
        <v>0</v>
      </c>
      <c r="N519" s="482">
        <v>0</v>
      </c>
      <c r="O519" s="482">
        <v>0</v>
      </c>
      <c r="P519" s="482">
        <v>0</v>
      </c>
      <c r="Q519" s="482">
        <v>0</v>
      </c>
      <c r="R519" s="482">
        <v>0</v>
      </c>
      <c r="S519" s="482">
        <v>0</v>
      </c>
      <c r="T519" s="482">
        <v>0</v>
      </c>
      <c r="U519" s="482">
        <v>0</v>
      </c>
      <c r="V519" s="482">
        <v>0</v>
      </c>
      <c r="W519" s="482">
        <v>0</v>
      </c>
      <c r="X519" s="482">
        <v>0</v>
      </c>
      <c r="Y519" s="490">
        <v>14.2</v>
      </c>
      <c r="Z519" s="490" t="s">
        <v>418</v>
      </c>
      <c r="AA519" s="482">
        <v>0</v>
      </c>
      <c r="AB519" s="490">
        <v>0</v>
      </c>
      <c r="AC519" s="482">
        <v>0</v>
      </c>
      <c r="AD519" s="490">
        <v>0</v>
      </c>
      <c r="AE519" s="482">
        <v>0</v>
      </c>
      <c r="AF519" s="491">
        <v>0</v>
      </c>
    </row>
    <row r="520" spans="1:32" ht="15" customHeight="1" x14ac:dyDescent="0.2">
      <c r="A520" s="463" t="s">
        <v>110</v>
      </c>
      <c r="B520" s="482">
        <v>1</v>
      </c>
      <c r="C520" s="482">
        <v>0</v>
      </c>
      <c r="D520" s="482">
        <v>1</v>
      </c>
      <c r="E520" s="482">
        <v>0</v>
      </c>
      <c r="F520" s="482">
        <v>0</v>
      </c>
      <c r="G520" s="482">
        <v>0</v>
      </c>
      <c r="H520" s="482">
        <v>0</v>
      </c>
      <c r="I520" s="482" t="s">
        <v>20</v>
      </c>
      <c r="J520" s="479" t="s">
        <v>110</v>
      </c>
      <c r="K520" s="489">
        <v>0</v>
      </c>
      <c r="L520" s="482">
        <v>0</v>
      </c>
      <c r="M520" s="482">
        <v>0</v>
      </c>
      <c r="N520" s="482">
        <v>1</v>
      </c>
      <c r="O520" s="482">
        <v>0</v>
      </c>
      <c r="P520" s="482">
        <v>0</v>
      </c>
      <c r="Q520" s="482">
        <v>0</v>
      </c>
      <c r="R520" s="482">
        <v>0</v>
      </c>
      <c r="S520" s="482">
        <v>0</v>
      </c>
      <c r="T520" s="482">
        <v>0</v>
      </c>
      <c r="U520" s="482">
        <v>0</v>
      </c>
      <c r="V520" s="482">
        <v>0</v>
      </c>
      <c r="W520" s="482">
        <v>0</v>
      </c>
      <c r="X520" s="482">
        <v>0</v>
      </c>
      <c r="Y520" s="490">
        <v>22</v>
      </c>
      <c r="Z520" s="490" t="s">
        <v>418</v>
      </c>
      <c r="AA520" s="482">
        <v>0</v>
      </c>
      <c r="AB520" s="490">
        <v>0</v>
      </c>
      <c r="AC520" s="482">
        <v>0</v>
      </c>
      <c r="AD520" s="490">
        <v>0</v>
      </c>
      <c r="AE520" s="482">
        <v>0</v>
      </c>
      <c r="AF520" s="491">
        <v>0</v>
      </c>
    </row>
    <row r="521" spans="1:32" ht="15" customHeight="1" x14ac:dyDescent="0.2">
      <c r="A521" s="463" t="s">
        <v>111</v>
      </c>
      <c r="B521" s="482">
        <v>0</v>
      </c>
      <c r="C521" s="482">
        <v>0</v>
      </c>
      <c r="D521" s="482">
        <v>0</v>
      </c>
      <c r="E521" s="482">
        <v>0</v>
      </c>
      <c r="F521" s="482">
        <v>0</v>
      </c>
      <c r="G521" s="482">
        <v>0</v>
      </c>
      <c r="H521" s="482">
        <v>0</v>
      </c>
      <c r="I521" s="482" t="s">
        <v>20</v>
      </c>
      <c r="J521" s="479" t="s">
        <v>111</v>
      </c>
      <c r="K521" s="489">
        <v>0</v>
      </c>
      <c r="L521" s="482">
        <v>0</v>
      </c>
      <c r="M521" s="482">
        <v>0</v>
      </c>
      <c r="N521" s="482">
        <v>0</v>
      </c>
      <c r="O521" s="482">
        <v>0</v>
      </c>
      <c r="P521" s="482">
        <v>0</v>
      </c>
      <c r="Q521" s="482">
        <v>0</v>
      </c>
      <c r="R521" s="482">
        <v>0</v>
      </c>
      <c r="S521" s="482">
        <v>0</v>
      </c>
      <c r="T521" s="482">
        <v>0</v>
      </c>
      <c r="U521" s="482">
        <v>0</v>
      </c>
      <c r="V521" s="482">
        <v>0</v>
      </c>
      <c r="W521" s="482">
        <v>0</v>
      </c>
      <c r="X521" s="482">
        <v>0</v>
      </c>
      <c r="Y521" s="490" t="s">
        <v>418</v>
      </c>
      <c r="Z521" s="490" t="s">
        <v>418</v>
      </c>
      <c r="AA521" s="482">
        <v>0</v>
      </c>
      <c r="AB521" s="490">
        <v>0</v>
      </c>
      <c r="AC521" s="482">
        <v>0</v>
      </c>
      <c r="AD521" s="490">
        <v>0</v>
      </c>
      <c r="AE521" s="482">
        <v>0</v>
      </c>
      <c r="AF521" s="491">
        <v>0</v>
      </c>
    </row>
    <row r="522" spans="1:32" ht="15" customHeight="1" x14ac:dyDescent="0.2">
      <c r="A522" s="463" t="s">
        <v>112</v>
      </c>
      <c r="B522" s="482">
        <v>0</v>
      </c>
      <c r="C522" s="482">
        <v>0</v>
      </c>
      <c r="D522" s="482">
        <v>0</v>
      </c>
      <c r="E522" s="482">
        <v>0</v>
      </c>
      <c r="F522" s="482">
        <v>0</v>
      </c>
      <c r="G522" s="482">
        <v>0</v>
      </c>
      <c r="H522" s="482">
        <v>0</v>
      </c>
      <c r="I522" s="482" t="s">
        <v>20</v>
      </c>
      <c r="J522" s="479" t="s">
        <v>112</v>
      </c>
      <c r="K522" s="489">
        <v>0</v>
      </c>
      <c r="L522" s="482">
        <v>0</v>
      </c>
      <c r="M522" s="482">
        <v>0</v>
      </c>
      <c r="N522" s="482">
        <v>0</v>
      </c>
      <c r="O522" s="482">
        <v>0</v>
      </c>
      <c r="P522" s="482">
        <v>0</v>
      </c>
      <c r="Q522" s="482">
        <v>0</v>
      </c>
      <c r="R522" s="482">
        <v>0</v>
      </c>
      <c r="S522" s="482">
        <v>0</v>
      </c>
      <c r="T522" s="482">
        <v>0</v>
      </c>
      <c r="U522" s="482">
        <v>0</v>
      </c>
      <c r="V522" s="482">
        <v>0</v>
      </c>
      <c r="W522" s="482">
        <v>0</v>
      </c>
      <c r="X522" s="482">
        <v>0</v>
      </c>
      <c r="Y522" s="490" t="s">
        <v>418</v>
      </c>
      <c r="Z522" s="490" t="s">
        <v>418</v>
      </c>
      <c r="AA522" s="482">
        <v>0</v>
      </c>
      <c r="AB522" s="490">
        <v>0</v>
      </c>
      <c r="AC522" s="482">
        <v>0</v>
      </c>
      <c r="AD522" s="490">
        <v>0</v>
      </c>
      <c r="AE522" s="482">
        <v>0</v>
      </c>
      <c r="AF522" s="491">
        <v>0</v>
      </c>
    </row>
    <row r="523" spans="1:32" ht="15" customHeight="1" x14ac:dyDescent="0.2">
      <c r="A523" s="463" t="s">
        <v>64</v>
      </c>
      <c r="B523" s="482">
        <v>1</v>
      </c>
      <c r="C523" s="482">
        <v>0</v>
      </c>
      <c r="D523" s="482">
        <v>1</v>
      </c>
      <c r="E523" s="482">
        <v>0</v>
      </c>
      <c r="F523" s="482">
        <v>0</v>
      </c>
      <c r="G523" s="482">
        <v>0</v>
      </c>
      <c r="H523" s="482">
        <v>0</v>
      </c>
      <c r="I523" s="482" t="s">
        <v>20</v>
      </c>
      <c r="J523" s="479" t="s">
        <v>64</v>
      </c>
      <c r="K523" s="489">
        <v>1</v>
      </c>
      <c r="L523" s="482">
        <v>0</v>
      </c>
      <c r="M523" s="482">
        <v>0</v>
      </c>
      <c r="N523" s="482">
        <v>0</v>
      </c>
      <c r="O523" s="482">
        <v>0</v>
      </c>
      <c r="P523" s="482">
        <v>0</v>
      </c>
      <c r="Q523" s="482">
        <v>0</v>
      </c>
      <c r="R523" s="482">
        <v>0</v>
      </c>
      <c r="S523" s="482">
        <v>0</v>
      </c>
      <c r="T523" s="482">
        <v>0</v>
      </c>
      <c r="U523" s="482">
        <v>0</v>
      </c>
      <c r="V523" s="482">
        <v>0</v>
      </c>
      <c r="W523" s="482">
        <v>0</v>
      </c>
      <c r="X523" s="482">
        <v>0</v>
      </c>
      <c r="Y523" s="490">
        <v>8.3000000000000007</v>
      </c>
      <c r="Z523" s="490" t="s">
        <v>418</v>
      </c>
      <c r="AA523" s="482">
        <v>0</v>
      </c>
      <c r="AB523" s="490">
        <v>0</v>
      </c>
      <c r="AC523" s="482">
        <v>0</v>
      </c>
      <c r="AD523" s="490">
        <v>0</v>
      </c>
      <c r="AE523" s="482">
        <v>0</v>
      </c>
      <c r="AF523" s="491">
        <v>0</v>
      </c>
    </row>
    <row r="524" spans="1:32" ht="15" customHeight="1" x14ac:dyDescent="0.2">
      <c r="A524" s="463" t="s">
        <v>113</v>
      </c>
      <c r="B524" s="482">
        <v>0</v>
      </c>
      <c r="C524" s="482">
        <v>0</v>
      </c>
      <c r="D524" s="482">
        <v>0</v>
      </c>
      <c r="E524" s="482">
        <v>0</v>
      </c>
      <c r="F524" s="482">
        <v>0</v>
      </c>
      <c r="G524" s="482">
        <v>0</v>
      </c>
      <c r="H524" s="482">
        <v>0</v>
      </c>
      <c r="I524" s="482" t="s">
        <v>20</v>
      </c>
      <c r="J524" s="479" t="s">
        <v>113</v>
      </c>
      <c r="K524" s="489">
        <v>0</v>
      </c>
      <c r="L524" s="482">
        <v>0</v>
      </c>
      <c r="M524" s="482">
        <v>0</v>
      </c>
      <c r="N524" s="482">
        <v>0</v>
      </c>
      <c r="O524" s="482">
        <v>0</v>
      </c>
      <c r="P524" s="482">
        <v>0</v>
      </c>
      <c r="Q524" s="482">
        <v>0</v>
      </c>
      <c r="R524" s="482">
        <v>0</v>
      </c>
      <c r="S524" s="482">
        <v>0</v>
      </c>
      <c r="T524" s="482">
        <v>0</v>
      </c>
      <c r="U524" s="482">
        <v>0</v>
      </c>
      <c r="V524" s="482">
        <v>0</v>
      </c>
      <c r="W524" s="482">
        <v>0</v>
      </c>
      <c r="X524" s="482">
        <v>0</v>
      </c>
      <c r="Y524" s="490" t="s">
        <v>418</v>
      </c>
      <c r="Z524" s="490" t="s">
        <v>418</v>
      </c>
      <c r="AA524" s="482">
        <v>0</v>
      </c>
      <c r="AB524" s="490">
        <v>0</v>
      </c>
      <c r="AC524" s="482">
        <v>0</v>
      </c>
      <c r="AD524" s="490">
        <v>0</v>
      </c>
      <c r="AE524" s="482">
        <v>0</v>
      </c>
      <c r="AF524" s="491">
        <v>0</v>
      </c>
    </row>
    <row r="525" spans="1:32" ht="15" customHeight="1" x14ac:dyDescent="0.2">
      <c r="A525" s="463" t="s">
        <v>114</v>
      </c>
      <c r="B525" s="482">
        <v>0</v>
      </c>
      <c r="C525" s="482">
        <v>0</v>
      </c>
      <c r="D525" s="482">
        <v>0</v>
      </c>
      <c r="E525" s="482">
        <v>0</v>
      </c>
      <c r="F525" s="482">
        <v>0</v>
      </c>
      <c r="G525" s="482">
        <v>0</v>
      </c>
      <c r="H525" s="482">
        <v>0</v>
      </c>
      <c r="I525" s="482" t="s">
        <v>20</v>
      </c>
      <c r="J525" s="479" t="s">
        <v>114</v>
      </c>
      <c r="K525" s="489">
        <v>0</v>
      </c>
      <c r="L525" s="482">
        <v>0</v>
      </c>
      <c r="M525" s="482">
        <v>0</v>
      </c>
      <c r="N525" s="482">
        <v>0</v>
      </c>
      <c r="O525" s="482">
        <v>0</v>
      </c>
      <c r="P525" s="482">
        <v>0</v>
      </c>
      <c r="Q525" s="482">
        <v>0</v>
      </c>
      <c r="R525" s="482">
        <v>0</v>
      </c>
      <c r="S525" s="482">
        <v>0</v>
      </c>
      <c r="T525" s="482">
        <v>0</v>
      </c>
      <c r="U525" s="482">
        <v>0</v>
      </c>
      <c r="V525" s="482">
        <v>0</v>
      </c>
      <c r="W525" s="482">
        <v>0</v>
      </c>
      <c r="X525" s="482">
        <v>0</v>
      </c>
      <c r="Y525" s="490" t="s">
        <v>418</v>
      </c>
      <c r="Z525" s="490" t="s">
        <v>418</v>
      </c>
      <c r="AA525" s="482">
        <v>0</v>
      </c>
      <c r="AB525" s="490">
        <v>0</v>
      </c>
      <c r="AC525" s="482">
        <v>0</v>
      </c>
      <c r="AD525" s="490">
        <v>0</v>
      </c>
      <c r="AE525" s="482">
        <v>0</v>
      </c>
      <c r="AF525" s="491">
        <v>0</v>
      </c>
    </row>
    <row r="526" spans="1:32" ht="15" customHeight="1" x14ac:dyDescent="0.2">
      <c r="A526" s="463" t="s">
        <v>115</v>
      </c>
      <c r="B526" s="482">
        <v>0</v>
      </c>
      <c r="C526" s="482">
        <v>0</v>
      </c>
      <c r="D526" s="482">
        <v>0</v>
      </c>
      <c r="E526" s="482">
        <v>0</v>
      </c>
      <c r="F526" s="482">
        <v>0</v>
      </c>
      <c r="G526" s="482">
        <v>0</v>
      </c>
      <c r="H526" s="482">
        <v>0</v>
      </c>
      <c r="I526" s="482" t="s">
        <v>20</v>
      </c>
      <c r="J526" s="479" t="s">
        <v>115</v>
      </c>
      <c r="K526" s="489">
        <v>0</v>
      </c>
      <c r="L526" s="482">
        <v>0</v>
      </c>
      <c r="M526" s="482">
        <v>0</v>
      </c>
      <c r="N526" s="482">
        <v>0</v>
      </c>
      <c r="O526" s="482">
        <v>0</v>
      </c>
      <c r="P526" s="482">
        <v>0</v>
      </c>
      <c r="Q526" s="482">
        <v>0</v>
      </c>
      <c r="R526" s="482">
        <v>0</v>
      </c>
      <c r="S526" s="482">
        <v>0</v>
      </c>
      <c r="T526" s="482">
        <v>0</v>
      </c>
      <c r="U526" s="482">
        <v>0</v>
      </c>
      <c r="V526" s="482">
        <v>0</v>
      </c>
      <c r="W526" s="482">
        <v>0</v>
      </c>
      <c r="X526" s="482">
        <v>0</v>
      </c>
      <c r="Y526" s="490" t="s">
        <v>418</v>
      </c>
      <c r="Z526" s="490" t="s">
        <v>418</v>
      </c>
      <c r="AA526" s="482">
        <v>0</v>
      </c>
      <c r="AB526" s="490">
        <v>0</v>
      </c>
      <c r="AC526" s="482">
        <v>0</v>
      </c>
      <c r="AD526" s="490">
        <v>0</v>
      </c>
      <c r="AE526" s="482">
        <v>0</v>
      </c>
      <c r="AF526" s="491">
        <v>0</v>
      </c>
    </row>
    <row r="527" spans="1:32" ht="15" customHeight="1" x14ac:dyDescent="0.2">
      <c r="A527" s="463" t="s">
        <v>66</v>
      </c>
      <c r="B527" s="482">
        <v>1</v>
      </c>
      <c r="C527" s="482">
        <v>0</v>
      </c>
      <c r="D527" s="482">
        <v>1</v>
      </c>
      <c r="E527" s="482">
        <v>0</v>
      </c>
      <c r="F527" s="482">
        <v>0</v>
      </c>
      <c r="G527" s="482">
        <v>0</v>
      </c>
      <c r="H527" s="482">
        <v>0</v>
      </c>
      <c r="I527" s="482" t="s">
        <v>20</v>
      </c>
      <c r="J527" s="479" t="s">
        <v>66</v>
      </c>
      <c r="K527" s="489">
        <v>0</v>
      </c>
      <c r="L527" s="482">
        <v>1</v>
      </c>
      <c r="M527" s="482">
        <v>0</v>
      </c>
      <c r="N527" s="482">
        <v>0</v>
      </c>
      <c r="O527" s="482">
        <v>0</v>
      </c>
      <c r="P527" s="482">
        <v>0</v>
      </c>
      <c r="Q527" s="482">
        <v>0</v>
      </c>
      <c r="R527" s="482">
        <v>0</v>
      </c>
      <c r="S527" s="482">
        <v>0</v>
      </c>
      <c r="T527" s="482">
        <v>0</v>
      </c>
      <c r="U527" s="482">
        <v>0</v>
      </c>
      <c r="V527" s="482">
        <v>0</v>
      </c>
      <c r="W527" s="482">
        <v>0</v>
      </c>
      <c r="X527" s="482">
        <v>0</v>
      </c>
      <c r="Y527" s="490">
        <v>14</v>
      </c>
      <c r="Z527" s="490" t="s">
        <v>418</v>
      </c>
      <c r="AA527" s="482">
        <v>0</v>
      </c>
      <c r="AB527" s="490">
        <v>0</v>
      </c>
      <c r="AC527" s="482">
        <v>0</v>
      </c>
      <c r="AD527" s="490">
        <v>0</v>
      </c>
      <c r="AE527" s="482">
        <v>0</v>
      </c>
      <c r="AF527" s="491">
        <v>0</v>
      </c>
    </row>
    <row r="528" spans="1:32" ht="15" customHeight="1" x14ac:dyDescent="0.2">
      <c r="A528" s="463" t="s">
        <v>116</v>
      </c>
      <c r="B528" s="482">
        <v>0</v>
      </c>
      <c r="C528" s="482">
        <v>0</v>
      </c>
      <c r="D528" s="482">
        <v>0</v>
      </c>
      <c r="E528" s="482">
        <v>0</v>
      </c>
      <c r="F528" s="482">
        <v>0</v>
      </c>
      <c r="G528" s="482">
        <v>0</v>
      </c>
      <c r="H528" s="482">
        <v>0</v>
      </c>
      <c r="I528" s="482" t="s">
        <v>20</v>
      </c>
      <c r="J528" s="479" t="s">
        <v>116</v>
      </c>
      <c r="K528" s="489">
        <v>0</v>
      </c>
      <c r="L528" s="482">
        <v>0</v>
      </c>
      <c r="M528" s="482">
        <v>0</v>
      </c>
      <c r="N528" s="482">
        <v>0</v>
      </c>
      <c r="O528" s="482">
        <v>0</v>
      </c>
      <c r="P528" s="482">
        <v>0</v>
      </c>
      <c r="Q528" s="482">
        <v>0</v>
      </c>
      <c r="R528" s="482">
        <v>0</v>
      </c>
      <c r="S528" s="482">
        <v>0</v>
      </c>
      <c r="T528" s="482">
        <v>0</v>
      </c>
      <c r="U528" s="482">
        <v>0</v>
      </c>
      <c r="V528" s="482">
        <v>0</v>
      </c>
      <c r="W528" s="482">
        <v>0</v>
      </c>
      <c r="X528" s="482">
        <v>0</v>
      </c>
      <c r="Y528" s="490" t="s">
        <v>418</v>
      </c>
      <c r="Z528" s="490" t="s">
        <v>418</v>
      </c>
      <c r="AA528" s="482">
        <v>0</v>
      </c>
      <c r="AB528" s="490">
        <v>0</v>
      </c>
      <c r="AC528" s="482">
        <v>0</v>
      </c>
      <c r="AD528" s="490">
        <v>0</v>
      </c>
      <c r="AE528" s="482">
        <v>0</v>
      </c>
      <c r="AF528" s="491">
        <v>0</v>
      </c>
    </row>
    <row r="529" spans="1:32" ht="15" customHeight="1" x14ac:dyDescent="0.2">
      <c r="A529" s="463" t="s">
        <v>117</v>
      </c>
      <c r="B529" s="482">
        <v>0</v>
      </c>
      <c r="C529" s="482">
        <v>0</v>
      </c>
      <c r="D529" s="482">
        <v>0</v>
      </c>
      <c r="E529" s="482">
        <v>0</v>
      </c>
      <c r="F529" s="482">
        <v>0</v>
      </c>
      <c r="G529" s="482">
        <v>0</v>
      </c>
      <c r="H529" s="482">
        <v>0</v>
      </c>
      <c r="I529" s="482" t="s">
        <v>20</v>
      </c>
      <c r="J529" s="479" t="s">
        <v>117</v>
      </c>
      <c r="K529" s="489">
        <v>0</v>
      </c>
      <c r="L529" s="482">
        <v>0</v>
      </c>
      <c r="M529" s="482">
        <v>0</v>
      </c>
      <c r="N529" s="482">
        <v>0</v>
      </c>
      <c r="O529" s="482">
        <v>0</v>
      </c>
      <c r="P529" s="482">
        <v>0</v>
      </c>
      <c r="Q529" s="482">
        <v>0</v>
      </c>
      <c r="R529" s="482">
        <v>0</v>
      </c>
      <c r="S529" s="482">
        <v>0</v>
      </c>
      <c r="T529" s="482">
        <v>0</v>
      </c>
      <c r="U529" s="482">
        <v>0</v>
      </c>
      <c r="V529" s="482">
        <v>0</v>
      </c>
      <c r="W529" s="482">
        <v>0</v>
      </c>
      <c r="X529" s="482">
        <v>0</v>
      </c>
      <c r="Y529" s="490" t="s">
        <v>418</v>
      </c>
      <c r="Z529" s="490" t="s">
        <v>418</v>
      </c>
      <c r="AA529" s="482">
        <v>0</v>
      </c>
      <c r="AB529" s="490">
        <v>0</v>
      </c>
      <c r="AC529" s="482">
        <v>0</v>
      </c>
      <c r="AD529" s="490">
        <v>0</v>
      </c>
      <c r="AE529" s="482">
        <v>0</v>
      </c>
      <c r="AF529" s="491">
        <v>0</v>
      </c>
    </row>
    <row r="530" spans="1:32" ht="15" customHeight="1" x14ac:dyDescent="0.2">
      <c r="A530" s="463" t="s">
        <v>118</v>
      </c>
      <c r="B530" s="482">
        <v>0</v>
      </c>
      <c r="C530" s="482">
        <v>0</v>
      </c>
      <c r="D530" s="482">
        <v>0</v>
      </c>
      <c r="E530" s="482">
        <v>0</v>
      </c>
      <c r="F530" s="482">
        <v>0</v>
      </c>
      <c r="G530" s="482">
        <v>0</v>
      </c>
      <c r="H530" s="482">
        <v>0</v>
      </c>
      <c r="I530" s="482" t="s">
        <v>20</v>
      </c>
      <c r="J530" s="479" t="s">
        <v>118</v>
      </c>
      <c r="K530" s="489">
        <v>0</v>
      </c>
      <c r="L530" s="482">
        <v>0</v>
      </c>
      <c r="M530" s="482">
        <v>0</v>
      </c>
      <c r="N530" s="482">
        <v>0</v>
      </c>
      <c r="O530" s="482">
        <v>0</v>
      </c>
      <c r="P530" s="482">
        <v>0</v>
      </c>
      <c r="Q530" s="482">
        <v>0</v>
      </c>
      <c r="R530" s="482">
        <v>0</v>
      </c>
      <c r="S530" s="482">
        <v>0</v>
      </c>
      <c r="T530" s="482">
        <v>0</v>
      </c>
      <c r="U530" s="482">
        <v>0</v>
      </c>
      <c r="V530" s="482">
        <v>0</v>
      </c>
      <c r="W530" s="482">
        <v>0</v>
      </c>
      <c r="X530" s="482">
        <v>0</v>
      </c>
      <c r="Y530" s="490" t="s">
        <v>418</v>
      </c>
      <c r="Z530" s="490" t="s">
        <v>418</v>
      </c>
      <c r="AA530" s="482">
        <v>0</v>
      </c>
      <c r="AB530" s="490">
        <v>0</v>
      </c>
      <c r="AC530" s="482">
        <v>0</v>
      </c>
      <c r="AD530" s="490">
        <v>0</v>
      </c>
      <c r="AE530" s="482">
        <v>0</v>
      </c>
      <c r="AF530" s="491">
        <v>0</v>
      </c>
    </row>
    <row r="531" spans="1:32" ht="15" customHeight="1" x14ac:dyDescent="0.2">
      <c r="A531" s="463" t="s">
        <v>68</v>
      </c>
      <c r="B531" s="482">
        <v>0</v>
      </c>
      <c r="C531" s="482">
        <v>0</v>
      </c>
      <c r="D531" s="482">
        <v>0</v>
      </c>
      <c r="E531" s="482">
        <v>0</v>
      </c>
      <c r="F531" s="482">
        <v>0</v>
      </c>
      <c r="G531" s="482">
        <v>0</v>
      </c>
      <c r="H531" s="482">
        <v>0</v>
      </c>
      <c r="I531" s="482" t="s">
        <v>20</v>
      </c>
      <c r="J531" s="479" t="s">
        <v>68</v>
      </c>
      <c r="K531" s="489">
        <v>0</v>
      </c>
      <c r="L531" s="482">
        <v>0</v>
      </c>
      <c r="M531" s="482">
        <v>0</v>
      </c>
      <c r="N531" s="482">
        <v>0</v>
      </c>
      <c r="O531" s="482">
        <v>0</v>
      </c>
      <c r="P531" s="482">
        <v>0</v>
      </c>
      <c r="Q531" s="482">
        <v>0</v>
      </c>
      <c r="R531" s="482">
        <v>0</v>
      </c>
      <c r="S531" s="482">
        <v>0</v>
      </c>
      <c r="T531" s="482">
        <v>0</v>
      </c>
      <c r="U531" s="482">
        <v>0</v>
      </c>
      <c r="V531" s="482">
        <v>0</v>
      </c>
      <c r="W531" s="482">
        <v>0</v>
      </c>
      <c r="X531" s="482">
        <v>0</v>
      </c>
      <c r="Y531" s="490" t="s">
        <v>418</v>
      </c>
      <c r="Z531" s="490" t="s">
        <v>418</v>
      </c>
      <c r="AA531" s="482">
        <v>0</v>
      </c>
      <c r="AB531" s="490">
        <v>0</v>
      </c>
      <c r="AC531" s="482">
        <v>0</v>
      </c>
      <c r="AD531" s="490">
        <v>0</v>
      </c>
      <c r="AE531" s="482">
        <v>0</v>
      </c>
      <c r="AF531" s="491">
        <v>0</v>
      </c>
    </row>
    <row r="532" spans="1:32" ht="15" customHeight="1" x14ac:dyDescent="0.2">
      <c r="A532" s="463" t="s">
        <v>119</v>
      </c>
      <c r="B532" s="482">
        <v>0</v>
      </c>
      <c r="C532" s="482">
        <v>0</v>
      </c>
      <c r="D532" s="482">
        <v>0</v>
      </c>
      <c r="E532" s="482">
        <v>0</v>
      </c>
      <c r="F532" s="482">
        <v>0</v>
      </c>
      <c r="G532" s="482">
        <v>0</v>
      </c>
      <c r="H532" s="482">
        <v>0</v>
      </c>
      <c r="I532" s="482" t="s">
        <v>20</v>
      </c>
      <c r="J532" s="479" t="s">
        <v>119</v>
      </c>
      <c r="K532" s="489">
        <v>0</v>
      </c>
      <c r="L532" s="482">
        <v>0</v>
      </c>
      <c r="M532" s="482">
        <v>0</v>
      </c>
      <c r="N532" s="482">
        <v>0</v>
      </c>
      <c r="O532" s="482">
        <v>0</v>
      </c>
      <c r="P532" s="482">
        <v>0</v>
      </c>
      <c r="Q532" s="482">
        <v>0</v>
      </c>
      <c r="R532" s="482">
        <v>0</v>
      </c>
      <c r="S532" s="482">
        <v>0</v>
      </c>
      <c r="T532" s="482">
        <v>0</v>
      </c>
      <c r="U532" s="482">
        <v>0</v>
      </c>
      <c r="V532" s="482">
        <v>0</v>
      </c>
      <c r="W532" s="482">
        <v>0</v>
      </c>
      <c r="X532" s="482">
        <v>0</v>
      </c>
      <c r="Y532" s="490" t="s">
        <v>418</v>
      </c>
      <c r="Z532" s="490" t="s">
        <v>418</v>
      </c>
      <c r="AA532" s="482">
        <v>0</v>
      </c>
      <c r="AB532" s="490">
        <v>0</v>
      </c>
      <c r="AC532" s="482">
        <v>0</v>
      </c>
      <c r="AD532" s="490">
        <v>0</v>
      </c>
      <c r="AE532" s="482">
        <v>0</v>
      </c>
      <c r="AF532" s="491">
        <v>0</v>
      </c>
    </row>
    <row r="533" spans="1:32" ht="15" customHeight="1" x14ac:dyDescent="0.2">
      <c r="A533" s="463" t="s">
        <v>120</v>
      </c>
      <c r="B533" s="482">
        <v>0</v>
      </c>
      <c r="C533" s="482">
        <v>0</v>
      </c>
      <c r="D533" s="482">
        <v>0</v>
      </c>
      <c r="E533" s="482">
        <v>0</v>
      </c>
      <c r="F533" s="482">
        <v>0</v>
      </c>
      <c r="G533" s="482">
        <v>0</v>
      </c>
      <c r="H533" s="482">
        <v>0</v>
      </c>
      <c r="I533" s="482" t="s">
        <v>20</v>
      </c>
      <c r="J533" s="479" t="s">
        <v>120</v>
      </c>
      <c r="K533" s="489">
        <v>0</v>
      </c>
      <c r="L533" s="482">
        <v>0</v>
      </c>
      <c r="M533" s="482">
        <v>0</v>
      </c>
      <c r="N533" s="482">
        <v>0</v>
      </c>
      <c r="O533" s="482">
        <v>0</v>
      </c>
      <c r="P533" s="482">
        <v>0</v>
      </c>
      <c r="Q533" s="482">
        <v>0</v>
      </c>
      <c r="R533" s="482">
        <v>0</v>
      </c>
      <c r="S533" s="482">
        <v>0</v>
      </c>
      <c r="T533" s="482">
        <v>0</v>
      </c>
      <c r="U533" s="482">
        <v>0</v>
      </c>
      <c r="V533" s="482">
        <v>0</v>
      </c>
      <c r="W533" s="482">
        <v>0</v>
      </c>
      <c r="X533" s="482">
        <v>0</v>
      </c>
      <c r="Y533" s="490" t="s">
        <v>418</v>
      </c>
      <c r="Z533" s="490" t="s">
        <v>418</v>
      </c>
      <c r="AA533" s="482">
        <v>0</v>
      </c>
      <c r="AB533" s="490">
        <v>0</v>
      </c>
      <c r="AC533" s="482">
        <v>0</v>
      </c>
      <c r="AD533" s="490">
        <v>0</v>
      </c>
      <c r="AE533" s="482">
        <v>0</v>
      </c>
      <c r="AF533" s="491">
        <v>0</v>
      </c>
    </row>
    <row r="534" spans="1:32" ht="15" customHeight="1" x14ac:dyDescent="0.2">
      <c r="A534" s="463" t="s">
        <v>121</v>
      </c>
      <c r="B534" s="482">
        <v>0</v>
      </c>
      <c r="C534" s="482">
        <v>0</v>
      </c>
      <c r="D534" s="482">
        <v>0</v>
      </c>
      <c r="E534" s="482">
        <v>0</v>
      </c>
      <c r="F534" s="482">
        <v>0</v>
      </c>
      <c r="G534" s="482">
        <v>0</v>
      </c>
      <c r="H534" s="482">
        <v>0</v>
      </c>
      <c r="I534" s="482" t="s">
        <v>20</v>
      </c>
      <c r="J534" s="479" t="s">
        <v>121</v>
      </c>
      <c r="K534" s="489">
        <v>0</v>
      </c>
      <c r="L534" s="482">
        <v>0</v>
      </c>
      <c r="M534" s="482">
        <v>0</v>
      </c>
      <c r="N534" s="482">
        <v>0</v>
      </c>
      <c r="O534" s="482">
        <v>0</v>
      </c>
      <c r="P534" s="482">
        <v>0</v>
      </c>
      <c r="Q534" s="482">
        <v>0</v>
      </c>
      <c r="R534" s="482">
        <v>0</v>
      </c>
      <c r="S534" s="482">
        <v>0</v>
      </c>
      <c r="T534" s="482">
        <v>0</v>
      </c>
      <c r="U534" s="482">
        <v>0</v>
      </c>
      <c r="V534" s="482">
        <v>0</v>
      </c>
      <c r="W534" s="482">
        <v>0</v>
      </c>
      <c r="X534" s="482">
        <v>0</v>
      </c>
      <c r="Y534" s="490" t="s">
        <v>418</v>
      </c>
      <c r="Z534" s="490" t="s">
        <v>418</v>
      </c>
      <c r="AA534" s="482">
        <v>0</v>
      </c>
      <c r="AB534" s="490">
        <v>0</v>
      </c>
      <c r="AC534" s="482">
        <v>0</v>
      </c>
      <c r="AD534" s="490">
        <v>0</v>
      </c>
      <c r="AE534" s="482">
        <v>0</v>
      </c>
      <c r="AF534" s="491">
        <v>0</v>
      </c>
    </row>
    <row r="535" spans="1:32" ht="15" customHeight="1" x14ac:dyDescent="0.2">
      <c r="A535" s="463" t="s">
        <v>70</v>
      </c>
      <c r="B535" s="482">
        <v>0</v>
      </c>
      <c r="C535" s="482">
        <v>0</v>
      </c>
      <c r="D535" s="482">
        <v>0</v>
      </c>
      <c r="E535" s="482">
        <v>0</v>
      </c>
      <c r="F535" s="482">
        <v>0</v>
      </c>
      <c r="G535" s="482">
        <v>0</v>
      </c>
      <c r="H535" s="482">
        <v>0</v>
      </c>
      <c r="I535" s="482" t="s">
        <v>20</v>
      </c>
      <c r="J535" s="479" t="s">
        <v>70</v>
      </c>
      <c r="K535" s="489">
        <v>0</v>
      </c>
      <c r="L535" s="482">
        <v>0</v>
      </c>
      <c r="M535" s="482">
        <v>0</v>
      </c>
      <c r="N535" s="482">
        <v>0</v>
      </c>
      <c r="O535" s="482">
        <v>0</v>
      </c>
      <c r="P535" s="482">
        <v>0</v>
      </c>
      <c r="Q535" s="482">
        <v>0</v>
      </c>
      <c r="R535" s="482">
        <v>0</v>
      </c>
      <c r="S535" s="482">
        <v>0</v>
      </c>
      <c r="T535" s="482">
        <v>0</v>
      </c>
      <c r="U535" s="482">
        <v>0</v>
      </c>
      <c r="V535" s="482">
        <v>0</v>
      </c>
      <c r="W535" s="482">
        <v>0</v>
      </c>
      <c r="X535" s="482">
        <v>0</v>
      </c>
      <c r="Y535" s="490" t="s">
        <v>418</v>
      </c>
      <c r="Z535" s="490" t="s">
        <v>418</v>
      </c>
      <c r="AA535" s="482">
        <v>0</v>
      </c>
      <c r="AB535" s="490">
        <v>0</v>
      </c>
      <c r="AC535" s="482">
        <v>0</v>
      </c>
      <c r="AD535" s="490">
        <v>0</v>
      </c>
      <c r="AE535" s="482">
        <v>0</v>
      </c>
      <c r="AF535" s="491">
        <v>0</v>
      </c>
    </row>
    <row r="536" spans="1:32" ht="15" customHeight="1" x14ac:dyDescent="0.2">
      <c r="A536" s="463" t="s">
        <v>122</v>
      </c>
      <c r="B536" s="482">
        <v>0</v>
      </c>
      <c r="C536" s="482">
        <v>0</v>
      </c>
      <c r="D536" s="482">
        <v>0</v>
      </c>
      <c r="E536" s="482">
        <v>0</v>
      </c>
      <c r="F536" s="482">
        <v>0</v>
      </c>
      <c r="G536" s="482">
        <v>0</v>
      </c>
      <c r="H536" s="482">
        <v>0</v>
      </c>
      <c r="I536" s="482" t="s">
        <v>20</v>
      </c>
      <c r="J536" s="479" t="s">
        <v>122</v>
      </c>
      <c r="K536" s="489">
        <v>0</v>
      </c>
      <c r="L536" s="482">
        <v>0</v>
      </c>
      <c r="M536" s="482">
        <v>0</v>
      </c>
      <c r="N536" s="482">
        <v>0</v>
      </c>
      <c r="O536" s="482">
        <v>0</v>
      </c>
      <c r="P536" s="482">
        <v>0</v>
      </c>
      <c r="Q536" s="482">
        <v>0</v>
      </c>
      <c r="R536" s="482">
        <v>0</v>
      </c>
      <c r="S536" s="482">
        <v>0</v>
      </c>
      <c r="T536" s="482">
        <v>0</v>
      </c>
      <c r="U536" s="482">
        <v>0</v>
      </c>
      <c r="V536" s="482">
        <v>0</v>
      </c>
      <c r="W536" s="482">
        <v>0</v>
      </c>
      <c r="X536" s="482">
        <v>0</v>
      </c>
      <c r="Y536" s="490" t="s">
        <v>418</v>
      </c>
      <c r="Z536" s="490" t="s">
        <v>418</v>
      </c>
      <c r="AA536" s="482">
        <v>0</v>
      </c>
      <c r="AB536" s="490">
        <v>0</v>
      </c>
      <c r="AC536" s="482">
        <v>0</v>
      </c>
      <c r="AD536" s="490">
        <v>0</v>
      </c>
      <c r="AE536" s="482">
        <v>0</v>
      </c>
      <c r="AF536" s="491">
        <v>0</v>
      </c>
    </row>
    <row r="537" spans="1:32" ht="15" customHeight="1" x14ac:dyDescent="0.2">
      <c r="A537" s="463" t="s">
        <v>123</v>
      </c>
      <c r="B537" s="482">
        <v>0</v>
      </c>
      <c r="C537" s="482">
        <v>0</v>
      </c>
      <c r="D537" s="482">
        <v>0</v>
      </c>
      <c r="E537" s="482">
        <v>0</v>
      </c>
      <c r="F537" s="482">
        <v>0</v>
      </c>
      <c r="G537" s="482">
        <v>0</v>
      </c>
      <c r="H537" s="482">
        <v>0</v>
      </c>
      <c r="I537" s="482" t="s">
        <v>20</v>
      </c>
      <c r="J537" s="479" t="s">
        <v>123</v>
      </c>
      <c r="K537" s="489">
        <v>0</v>
      </c>
      <c r="L537" s="482">
        <v>0</v>
      </c>
      <c r="M537" s="482">
        <v>0</v>
      </c>
      <c r="N537" s="482">
        <v>0</v>
      </c>
      <c r="O537" s="482">
        <v>0</v>
      </c>
      <c r="P537" s="482">
        <v>0</v>
      </c>
      <c r="Q537" s="482">
        <v>0</v>
      </c>
      <c r="R537" s="482">
        <v>0</v>
      </c>
      <c r="S537" s="482">
        <v>0</v>
      </c>
      <c r="T537" s="482">
        <v>0</v>
      </c>
      <c r="U537" s="482">
        <v>0</v>
      </c>
      <c r="V537" s="482">
        <v>0</v>
      </c>
      <c r="W537" s="482">
        <v>0</v>
      </c>
      <c r="X537" s="482">
        <v>0</v>
      </c>
      <c r="Y537" s="490" t="s">
        <v>418</v>
      </c>
      <c r="Z537" s="490" t="s">
        <v>418</v>
      </c>
      <c r="AA537" s="482">
        <v>0</v>
      </c>
      <c r="AB537" s="490">
        <v>0</v>
      </c>
      <c r="AC537" s="482">
        <v>0</v>
      </c>
      <c r="AD537" s="490">
        <v>0</v>
      </c>
      <c r="AE537" s="482">
        <v>0</v>
      </c>
      <c r="AF537" s="491">
        <v>0</v>
      </c>
    </row>
    <row r="538" spans="1:32" ht="15" customHeight="1" thickBot="1" x14ac:dyDescent="0.25">
      <c r="A538" s="463" t="s">
        <v>124</v>
      </c>
      <c r="B538" s="482">
        <v>0</v>
      </c>
      <c r="C538" s="482">
        <v>0</v>
      </c>
      <c r="D538" s="482">
        <v>0</v>
      </c>
      <c r="E538" s="482">
        <v>0</v>
      </c>
      <c r="F538" s="482">
        <v>0</v>
      </c>
      <c r="G538" s="482">
        <v>0</v>
      </c>
      <c r="H538" s="482">
        <v>0</v>
      </c>
      <c r="I538" s="482" t="s">
        <v>20</v>
      </c>
      <c r="J538" s="479" t="s">
        <v>124</v>
      </c>
      <c r="K538" s="501">
        <v>0</v>
      </c>
      <c r="L538" s="502">
        <v>0</v>
      </c>
      <c r="M538" s="502">
        <v>0</v>
      </c>
      <c r="N538" s="502">
        <v>0</v>
      </c>
      <c r="O538" s="502">
        <v>0</v>
      </c>
      <c r="P538" s="502">
        <v>0</v>
      </c>
      <c r="Q538" s="502">
        <v>0</v>
      </c>
      <c r="R538" s="502">
        <v>0</v>
      </c>
      <c r="S538" s="502">
        <v>0</v>
      </c>
      <c r="T538" s="502">
        <v>0</v>
      </c>
      <c r="U538" s="502">
        <v>0</v>
      </c>
      <c r="V538" s="502">
        <v>0</v>
      </c>
      <c r="W538" s="502">
        <v>0</v>
      </c>
      <c r="X538" s="502">
        <v>0</v>
      </c>
      <c r="Y538" s="503" t="s">
        <v>418</v>
      </c>
      <c r="Z538" s="503" t="s">
        <v>418</v>
      </c>
      <c r="AA538" s="502">
        <v>0</v>
      </c>
      <c r="AB538" s="503">
        <v>0</v>
      </c>
      <c r="AC538" s="502">
        <v>0</v>
      </c>
      <c r="AD538" s="503">
        <v>0</v>
      </c>
      <c r="AE538" s="502">
        <v>0</v>
      </c>
      <c r="AF538" s="504">
        <v>0</v>
      </c>
    </row>
    <row r="539" spans="1:32" ht="15" customHeight="1" x14ac:dyDescent="0.2">
      <c r="A539" s="463" t="s">
        <v>125</v>
      </c>
      <c r="B539" s="505">
        <v>49</v>
      </c>
      <c r="C539" s="505">
        <v>3</v>
      </c>
      <c r="D539" s="505">
        <v>39</v>
      </c>
      <c r="E539" s="505">
        <v>6</v>
      </c>
      <c r="F539" s="505">
        <v>1</v>
      </c>
      <c r="G539" s="505">
        <v>0</v>
      </c>
      <c r="H539" s="505">
        <v>0</v>
      </c>
      <c r="I539" s="505" t="s">
        <v>20</v>
      </c>
      <c r="J539" s="466" t="s">
        <v>125</v>
      </c>
      <c r="K539" s="506">
        <v>7</v>
      </c>
      <c r="L539" s="506">
        <v>17</v>
      </c>
      <c r="M539" s="506">
        <v>15</v>
      </c>
      <c r="N539" s="506">
        <v>8</v>
      </c>
      <c r="O539" s="506">
        <v>1</v>
      </c>
      <c r="P539" s="506">
        <v>1</v>
      </c>
      <c r="Q539" s="506">
        <v>0</v>
      </c>
      <c r="R539" s="506">
        <v>0</v>
      </c>
      <c r="S539" s="506">
        <v>0</v>
      </c>
      <c r="T539" s="506">
        <v>0</v>
      </c>
      <c r="U539" s="506">
        <v>0</v>
      </c>
      <c r="V539" s="506">
        <v>0</v>
      </c>
      <c r="W539" s="506">
        <v>0</v>
      </c>
      <c r="X539" s="506">
        <v>0</v>
      </c>
      <c r="Y539" s="507">
        <v>15.7</v>
      </c>
      <c r="Z539" s="507">
        <v>20.9</v>
      </c>
      <c r="AA539" s="506">
        <v>0</v>
      </c>
      <c r="AB539" s="507">
        <v>0</v>
      </c>
      <c r="AC539" s="506">
        <v>0</v>
      </c>
      <c r="AD539" s="507">
        <v>0</v>
      </c>
      <c r="AE539" s="506">
        <v>0</v>
      </c>
      <c r="AF539" s="508">
        <v>0</v>
      </c>
    </row>
    <row r="540" spans="1:32" ht="15" customHeight="1" x14ac:dyDescent="0.2">
      <c r="A540" s="463" t="s">
        <v>126</v>
      </c>
      <c r="B540" s="506">
        <v>54</v>
      </c>
      <c r="C540" s="506">
        <v>3</v>
      </c>
      <c r="D540" s="506">
        <v>44</v>
      </c>
      <c r="E540" s="506">
        <v>6</v>
      </c>
      <c r="F540" s="506">
        <v>1</v>
      </c>
      <c r="G540" s="506">
        <v>0</v>
      </c>
      <c r="H540" s="506">
        <v>0</v>
      </c>
      <c r="I540" s="506" t="s">
        <v>20</v>
      </c>
      <c r="J540" s="463" t="s">
        <v>126</v>
      </c>
      <c r="K540" s="506">
        <v>9</v>
      </c>
      <c r="L540" s="506">
        <v>19</v>
      </c>
      <c r="M540" s="506">
        <v>15</v>
      </c>
      <c r="N540" s="506">
        <v>9</v>
      </c>
      <c r="O540" s="506">
        <v>1</v>
      </c>
      <c r="P540" s="506">
        <v>1</v>
      </c>
      <c r="Q540" s="506">
        <v>0</v>
      </c>
      <c r="R540" s="506">
        <v>0</v>
      </c>
      <c r="S540" s="506">
        <v>0</v>
      </c>
      <c r="T540" s="506">
        <v>0</v>
      </c>
      <c r="U540" s="506">
        <v>0</v>
      </c>
      <c r="V540" s="506">
        <v>0</v>
      </c>
      <c r="W540" s="506">
        <v>0</v>
      </c>
      <c r="X540" s="506">
        <v>0</v>
      </c>
      <c r="Y540" s="507">
        <v>15.5</v>
      </c>
      <c r="Z540" s="507">
        <v>20.9</v>
      </c>
      <c r="AA540" s="506">
        <v>0</v>
      </c>
      <c r="AB540" s="507">
        <v>0</v>
      </c>
      <c r="AC540" s="506">
        <v>0</v>
      </c>
      <c r="AD540" s="507">
        <v>0</v>
      </c>
      <c r="AE540" s="506">
        <v>0</v>
      </c>
      <c r="AF540" s="508">
        <v>0</v>
      </c>
    </row>
    <row r="541" spans="1:32" ht="15" customHeight="1" x14ac:dyDescent="0.2">
      <c r="A541" s="463" t="s">
        <v>127</v>
      </c>
      <c r="B541" s="506">
        <v>54</v>
      </c>
      <c r="C541" s="506">
        <v>3</v>
      </c>
      <c r="D541" s="506">
        <v>44</v>
      </c>
      <c r="E541" s="506">
        <v>6</v>
      </c>
      <c r="F541" s="506">
        <v>1</v>
      </c>
      <c r="G541" s="506">
        <v>0</v>
      </c>
      <c r="H541" s="506">
        <v>0</v>
      </c>
      <c r="I541" s="506" t="s">
        <v>20</v>
      </c>
      <c r="J541" s="463" t="s">
        <v>127</v>
      </c>
      <c r="K541" s="506">
        <v>9</v>
      </c>
      <c r="L541" s="506">
        <v>19</v>
      </c>
      <c r="M541" s="506">
        <v>15</v>
      </c>
      <c r="N541" s="506">
        <v>9</v>
      </c>
      <c r="O541" s="506">
        <v>1</v>
      </c>
      <c r="P541" s="506">
        <v>1</v>
      </c>
      <c r="Q541" s="506">
        <v>0</v>
      </c>
      <c r="R541" s="506">
        <v>0</v>
      </c>
      <c r="S541" s="506">
        <v>0</v>
      </c>
      <c r="T541" s="506">
        <v>0</v>
      </c>
      <c r="U541" s="506">
        <v>0</v>
      </c>
      <c r="V541" s="506">
        <v>0</v>
      </c>
      <c r="W541" s="506">
        <v>0</v>
      </c>
      <c r="X541" s="506">
        <v>0</v>
      </c>
      <c r="Y541" s="507">
        <v>15.5</v>
      </c>
      <c r="Z541" s="507">
        <v>20.9</v>
      </c>
      <c r="AA541" s="506">
        <v>0</v>
      </c>
      <c r="AB541" s="507">
        <v>0</v>
      </c>
      <c r="AC541" s="506">
        <v>0</v>
      </c>
      <c r="AD541" s="507">
        <v>0</v>
      </c>
      <c r="AE541" s="506">
        <v>0</v>
      </c>
      <c r="AF541" s="508">
        <v>0</v>
      </c>
    </row>
    <row r="542" spans="1:32" ht="15" customHeight="1" thickBot="1" x14ac:dyDescent="0.25">
      <c r="A542" s="463" t="s">
        <v>128</v>
      </c>
      <c r="B542" s="509">
        <v>55</v>
      </c>
      <c r="C542" s="509">
        <v>3</v>
      </c>
      <c r="D542" s="509">
        <v>45</v>
      </c>
      <c r="E542" s="509">
        <v>6</v>
      </c>
      <c r="F542" s="509">
        <v>1</v>
      </c>
      <c r="G542" s="509">
        <v>0</v>
      </c>
      <c r="H542" s="509">
        <v>0</v>
      </c>
      <c r="I542" s="509" t="s">
        <v>20</v>
      </c>
      <c r="J542" s="476" t="s">
        <v>128</v>
      </c>
      <c r="K542" s="509">
        <v>9</v>
      </c>
      <c r="L542" s="509">
        <v>19</v>
      </c>
      <c r="M542" s="509">
        <v>16</v>
      </c>
      <c r="N542" s="509">
        <v>9</v>
      </c>
      <c r="O542" s="509">
        <v>1</v>
      </c>
      <c r="P542" s="509">
        <v>1</v>
      </c>
      <c r="Q542" s="509">
        <v>0</v>
      </c>
      <c r="R542" s="509">
        <v>0</v>
      </c>
      <c r="S542" s="509">
        <v>0</v>
      </c>
      <c r="T542" s="509">
        <v>0</v>
      </c>
      <c r="U542" s="509">
        <v>0</v>
      </c>
      <c r="V542" s="509">
        <v>0</v>
      </c>
      <c r="W542" s="509">
        <v>0</v>
      </c>
      <c r="X542" s="509">
        <v>0</v>
      </c>
      <c r="Y542" s="510">
        <v>15.5</v>
      </c>
      <c r="Z542" s="510">
        <v>20.9</v>
      </c>
      <c r="AA542" s="509">
        <v>0</v>
      </c>
      <c r="AB542" s="510">
        <v>0</v>
      </c>
      <c r="AC542" s="509">
        <v>0</v>
      </c>
      <c r="AD542" s="510">
        <v>0</v>
      </c>
      <c r="AE542" s="509">
        <v>0</v>
      </c>
      <c r="AF542" s="511">
        <v>0</v>
      </c>
    </row>
    <row r="543" spans="1:32" ht="15" customHeight="1" x14ac:dyDescent="0.2">
      <c r="A543" s="463"/>
      <c r="AF543" s="512"/>
    </row>
    <row r="544" spans="1:32" ht="15" customHeight="1" x14ac:dyDescent="0.2">
      <c r="A544" s="463"/>
      <c r="AF544" s="512"/>
    </row>
    <row r="545" spans="1:32" ht="15" customHeight="1" x14ac:dyDescent="0.2">
      <c r="A545" s="513">
        <f>A438+1</f>
        <v>44780</v>
      </c>
      <c r="AF545" s="512"/>
    </row>
    <row r="546" spans="1:32" ht="15" customHeight="1" thickBot="1" x14ac:dyDescent="0.25">
      <c r="A546" s="463"/>
      <c r="AF546" s="512"/>
    </row>
    <row r="547" spans="1:32" ht="15" customHeight="1" x14ac:dyDescent="0.2">
      <c r="A547" s="464" t="s">
        <v>229</v>
      </c>
      <c r="B547" s="465" t="s">
        <v>386</v>
      </c>
      <c r="C547" s="465" t="s">
        <v>387</v>
      </c>
      <c r="D547" s="465" t="s">
        <v>387</v>
      </c>
      <c r="E547" s="465" t="s">
        <v>387</v>
      </c>
      <c r="F547" s="465" t="s">
        <v>387</v>
      </c>
      <c r="G547" s="465" t="s">
        <v>387</v>
      </c>
      <c r="H547" s="465" t="s">
        <v>387</v>
      </c>
      <c r="I547" s="465" t="s">
        <v>388</v>
      </c>
      <c r="J547" s="466" t="s">
        <v>389</v>
      </c>
      <c r="K547" s="465" t="s">
        <v>390</v>
      </c>
      <c r="L547" s="465" t="s">
        <v>390</v>
      </c>
      <c r="M547" s="465" t="s">
        <v>390</v>
      </c>
      <c r="N547" s="465" t="s">
        <v>390</v>
      </c>
      <c r="O547" s="465" t="s">
        <v>390</v>
      </c>
      <c r="P547" s="465" t="s">
        <v>390</v>
      </c>
      <c r="Q547" s="465" t="s">
        <v>390</v>
      </c>
      <c r="R547" s="465" t="s">
        <v>390</v>
      </c>
      <c r="S547" s="465" t="s">
        <v>390</v>
      </c>
      <c r="T547" s="465" t="s">
        <v>390</v>
      </c>
      <c r="U547" s="465" t="s">
        <v>390</v>
      </c>
      <c r="V547" s="465" t="s">
        <v>390</v>
      </c>
      <c r="W547" s="465" t="s">
        <v>390</v>
      </c>
      <c r="X547" s="465" t="s">
        <v>390</v>
      </c>
      <c r="Y547" s="467" t="s">
        <v>391</v>
      </c>
      <c r="Z547" s="467" t="s">
        <v>392</v>
      </c>
      <c r="AA547" s="465" t="s">
        <v>393</v>
      </c>
      <c r="AB547" s="467" t="s">
        <v>394</v>
      </c>
      <c r="AC547" s="468" t="s">
        <v>395</v>
      </c>
      <c r="AD547" s="469" t="s">
        <v>396</v>
      </c>
      <c r="AE547" s="468" t="s">
        <v>397</v>
      </c>
      <c r="AF547" s="470" t="s">
        <v>398</v>
      </c>
    </row>
    <row r="548" spans="1:32" ht="15" customHeight="1" x14ac:dyDescent="0.2">
      <c r="A548" s="463" t="s">
        <v>20</v>
      </c>
      <c r="B548" s="471" t="s">
        <v>20</v>
      </c>
      <c r="C548" s="471" t="s">
        <v>21</v>
      </c>
      <c r="D548" s="471" t="s">
        <v>22</v>
      </c>
      <c r="E548" s="471" t="s">
        <v>23</v>
      </c>
      <c r="F548" s="471" t="s">
        <v>24</v>
      </c>
      <c r="G548" s="471" t="s">
        <v>25</v>
      </c>
      <c r="H548" s="471" t="s">
        <v>26</v>
      </c>
      <c r="I548" s="471" t="s">
        <v>20</v>
      </c>
      <c r="J548" s="463" t="s">
        <v>399</v>
      </c>
      <c r="K548" s="471" t="s">
        <v>400</v>
      </c>
      <c r="L548" s="471" t="s">
        <v>401</v>
      </c>
      <c r="M548" s="471" t="s">
        <v>402</v>
      </c>
      <c r="N548" s="471" t="s">
        <v>403</v>
      </c>
      <c r="O548" s="471" t="s">
        <v>404</v>
      </c>
      <c r="P548" s="471" t="s">
        <v>405</v>
      </c>
      <c r="Q548" s="471" t="s">
        <v>406</v>
      </c>
      <c r="R548" s="471" t="s">
        <v>407</v>
      </c>
      <c r="S548" s="471" t="s">
        <v>408</v>
      </c>
      <c r="T548" s="471" t="s">
        <v>409</v>
      </c>
      <c r="U548" s="471" t="s">
        <v>410</v>
      </c>
      <c r="V548" s="471" t="s">
        <v>411</v>
      </c>
      <c r="W548" s="471" t="s">
        <v>412</v>
      </c>
      <c r="X548" s="471" t="s">
        <v>413</v>
      </c>
      <c r="Y548" s="472" t="s">
        <v>20</v>
      </c>
      <c r="Z548" s="472" t="s">
        <v>414</v>
      </c>
      <c r="AA548" s="471" t="s">
        <v>410</v>
      </c>
      <c r="AB548" s="471" t="s">
        <v>410</v>
      </c>
      <c r="AC548" s="473" t="s">
        <v>419</v>
      </c>
      <c r="AD548" s="473" t="s">
        <v>419</v>
      </c>
      <c r="AE548" s="473" t="s">
        <v>420</v>
      </c>
      <c r="AF548" s="474" t="s">
        <v>420</v>
      </c>
    </row>
    <row r="549" spans="1:32" ht="15" customHeight="1" thickBot="1" x14ac:dyDescent="0.25">
      <c r="A549" s="463" t="s">
        <v>20</v>
      </c>
      <c r="B549" s="471" t="s">
        <v>20</v>
      </c>
      <c r="C549" s="475" t="s">
        <v>20</v>
      </c>
      <c r="D549" s="475" t="s">
        <v>20</v>
      </c>
      <c r="E549" s="475" t="s">
        <v>20</v>
      </c>
      <c r="F549" s="475" t="s">
        <v>20</v>
      </c>
      <c r="G549" s="475" t="s">
        <v>20</v>
      </c>
      <c r="H549" s="475" t="s">
        <v>20</v>
      </c>
      <c r="I549" s="475" t="s">
        <v>20</v>
      </c>
      <c r="J549" s="476" t="s">
        <v>20</v>
      </c>
      <c r="K549" s="471" t="s">
        <v>401</v>
      </c>
      <c r="L549" s="471" t="s">
        <v>402</v>
      </c>
      <c r="M549" s="471" t="s">
        <v>403</v>
      </c>
      <c r="N549" s="471" t="s">
        <v>404</v>
      </c>
      <c r="O549" s="471" t="s">
        <v>405</v>
      </c>
      <c r="P549" s="471" t="s">
        <v>406</v>
      </c>
      <c r="Q549" s="471" t="s">
        <v>407</v>
      </c>
      <c r="R549" s="471" t="s">
        <v>408</v>
      </c>
      <c r="S549" s="471" t="s">
        <v>409</v>
      </c>
      <c r="T549" s="471" t="s">
        <v>410</v>
      </c>
      <c r="U549" s="471" t="s">
        <v>411</v>
      </c>
      <c r="V549" s="471" t="s">
        <v>412</v>
      </c>
      <c r="W549" s="471" t="s">
        <v>413</v>
      </c>
      <c r="X549" s="471" t="s">
        <v>415</v>
      </c>
      <c r="Y549" s="472" t="s">
        <v>20</v>
      </c>
      <c r="Z549" s="472" t="s">
        <v>20</v>
      </c>
      <c r="AA549" s="471" t="s">
        <v>20</v>
      </c>
      <c r="AB549" s="472" t="s">
        <v>20</v>
      </c>
      <c r="AC549" s="473" t="s">
        <v>27</v>
      </c>
      <c r="AD549" s="477" t="s">
        <v>27</v>
      </c>
      <c r="AE549" s="473" t="s">
        <v>28</v>
      </c>
      <c r="AF549" s="478" t="s">
        <v>28</v>
      </c>
    </row>
    <row r="550" spans="1:32" ht="15" customHeight="1" thickBot="1" x14ac:dyDescent="0.25">
      <c r="A550" s="463" t="s">
        <v>29</v>
      </c>
      <c r="B550" s="480">
        <v>0</v>
      </c>
      <c r="C550" s="481">
        <v>0</v>
      </c>
      <c r="D550" s="482">
        <v>0</v>
      </c>
      <c r="E550" s="482">
        <v>0</v>
      </c>
      <c r="F550" s="482">
        <v>0</v>
      </c>
      <c r="G550" s="482">
        <v>0</v>
      </c>
      <c r="H550" s="482">
        <v>0</v>
      </c>
      <c r="I550" s="482" t="s">
        <v>20</v>
      </c>
      <c r="J550" s="483" t="s">
        <v>29</v>
      </c>
      <c r="K550" s="484">
        <v>0</v>
      </c>
      <c r="L550" s="485">
        <v>0</v>
      </c>
      <c r="M550" s="485">
        <v>0</v>
      </c>
      <c r="N550" s="485">
        <v>0</v>
      </c>
      <c r="O550" s="485">
        <v>0</v>
      </c>
      <c r="P550" s="485">
        <v>0</v>
      </c>
      <c r="Q550" s="485">
        <v>0</v>
      </c>
      <c r="R550" s="485">
        <v>0</v>
      </c>
      <c r="S550" s="485">
        <v>0</v>
      </c>
      <c r="T550" s="485">
        <v>0</v>
      </c>
      <c r="U550" s="485">
        <v>0</v>
      </c>
      <c r="V550" s="485">
        <v>0</v>
      </c>
      <c r="W550" s="485">
        <v>0</v>
      </c>
      <c r="X550" s="485">
        <v>0</v>
      </c>
      <c r="Y550" s="486" t="s">
        <v>418</v>
      </c>
      <c r="Z550" s="486" t="s">
        <v>418</v>
      </c>
      <c r="AA550" s="485">
        <v>0</v>
      </c>
      <c r="AB550" s="486">
        <v>0</v>
      </c>
      <c r="AC550" s="485">
        <v>0</v>
      </c>
      <c r="AD550" s="486">
        <v>0</v>
      </c>
      <c r="AE550" s="485">
        <v>0</v>
      </c>
      <c r="AF550" s="487">
        <v>0</v>
      </c>
    </row>
    <row r="551" spans="1:32" ht="15" customHeight="1" x14ac:dyDescent="0.2">
      <c r="A551" s="463" t="s">
        <v>30</v>
      </c>
      <c r="B551" s="488">
        <v>0</v>
      </c>
      <c r="C551" s="482">
        <v>0</v>
      </c>
      <c r="D551" s="482">
        <v>0</v>
      </c>
      <c r="E551" s="482">
        <v>0</v>
      </c>
      <c r="F551" s="482">
        <v>0</v>
      </c>
      <c r="G551" s="482">
        <v>0</v>
      </c>
      <c r="H551" s="482">
        <v>0</v>
      </c>
      <c r="I551" s="482" t="s">
        <v>20</v>
      </c>
      <c r="J551" s="479" t="s">
        <v>30</v>
      </c>
      <c r="K551" s="489">
        <v>0</v>
      </c>
      <c r="L551" s="482">
        <v>0</v>
      </c>
      <c r="M551" s="482">
        <v>0</v>
      </c>
      <c r="N551" s="482">
        <v>0</v>
      </c>
      <c r="O551" s="482">
        <v>0</v>
      </c>
      <c r="P551" s="482">
        <v>0</v>
      </c>
      <c r="Q551" s="482">
        <v>0</v>
      </c>
      <c r="R551" s="482">
        <v>0</v>
      </c>
      <c r="S551" s="482">
        <v>0</v>
      </c>
      <c r="T551" s="482">
        <v>0</v>
      </c>
      <c r="U551" s="482">
        <v>0</v>
      </c>
      <c r="V551" s="482">
        <v>0</v>
      </c>
      <c r="W551" s="482">
        <v>0</v>
      </c>
      <c r="X551" s="482">
        <v>0</v>
      </c>
      <c r="Y551" s="490" t="s">
        <v>418</v>
      </c>
      <c r="Z551" s="490" t="s">
        <v>418</v>
      </c>
      <c r="AA551" s="482">
        <v>0</v>
      </c>
      <c r="AB551" s="490">
        <v>0</v>
      </c>
      <c r="AC551" s="482">
        <v>0</v>
      </c>
      <c r="AD551" s="490">
        <v>0</v>
      </c>
      <c r="AE551" s="482">
        <v>0</v>
      </c>
      <c r="AF551" s="491">
        <v>0</v>
      </c>
    </row>
    <row r="552" spans="1:32" ht="15" customHeight="1" x14ac:dyDescent="0.2">
      <c r="A552" s="463" t="s">
        <v>32</v>
      </c>
      <c r="B552" s="482">
        <v>0</v>
      </c>
      <c r="C552" s="482">
        <v>0</v>
      </c>
      <c r="D552" s="482">
        <v>0</v>
      </c>
      <c r="E552" s="482">
        <v>0</v>
      </c>
      <c r="F552" s="482">
        <v>0</v>
      </c>
      <c r="G552" s="482">
        <v>0</v>
      </c>
      <c r="H552" s="482">
        <v>0</v>
      </c>
      <c r="I552" s="482" t="s">
        <v>20</v>
      </c>
      <c r="J552" s="479" t="s">
        <v>32</v>
      </c>
      <c r="K552" s="489">
        <v>0</v>
      </c>
      <c r="L552" s="482">
        <v>0</v>
      </c>
      <c r="M552" s="482">
        <v>0</v>
      </c>
      <c r="N552" s="482">
        <v>0</v>
      </c>
      <c r="O552" s="482">
        <v>0</v>
      </c>
      <c r="P552" s="482">
        <v>0</v>
      </c>
      <c r="Q552" s="482">
        <v>0</v>
      </c>
      <c r="R552" s="482">
        <v>0</v>
      </c>
      <c r="S552" s="482">
        <v>0</v>
      </c>
      <c r="T552" s="482">
        <v>0</v>
      </c>
      <c r="U552" s="482">
        <v>0</v>
      </c>
      <c r="V552" s="482">
        <v>0</v>
      </c>
      <c r="W552" s="482">
        <v>0</v>
      </c>
      <c r="X552" s="482">
        <v>0</v>
      </c>
      <c r="Y552" s="490" t="s">
        <v>418</v>
      </c>
      <c r="Z552" s="490" t="s">
        <v>418</v>
      </c>
      <c r="AA552" s="482">
        <v>0</v>
      </c>
      <c r="AB552" s="490">
        <v>0</v>
      </c>
      <c r="AC552" s="482">
        <v>0</v>
      </c>
      <c r="AD552" s="490">
        <v>0</v>
      </c>
      <c r="AE552" s="482">
        <v>0</v>
      </c>
      <c r="AF552" s="491">
        <v>0</v>
      </c>
    </row>
    <row r="553" spans="1:32" ht="15" customHeight="1" x14ac:dyDescent="0.2">
      <c r="A553" s="463" t="s">
        <v>34</v>
      </c>
      <c r="B553" s="482">
        <v>0</v>
      </c>
      <c r="C553" s="482">
        <v>0</v>
      </c>
      <c r="D553" s="482">
        <v>0</v>
      </c>
      <c r="E553" s="482">
        <v>0</v>
      </c>
      <c r="F553" s="482">
        <v>0</v>
      </c>
      <c r="G553" s="482">
        <v>0</v>
      </c>
      <c r="H553" s="482">
        <v>0</v>
      </c>
      <c r="I553" s="482" t="s">
        <v>20</v>
      </c>
      <c r="J553" s="479" t="s">
        <v>34</v>
      </c>
      <c r="K553" s="489">
        <v>0</v>
      </c>
      <c r="L553" s="482">
        <v>0</v>
      </c>
      <c r="M553" s="482">
        <v>0</v>
      </c>
      <c r="N553" s="482">
        <v>0</v>
      </c>
      <c r="O553" s="482">
        <v>0</v>
      </c>
      <c r="P553" s="482">
        <v>0</v>
      </c>
      <c r="Q553" s="482">
        <v>0</v>
      </c>
      <c r="R553" s="482">
        <v>0</v>
      </c>
      <c r="S553" s="482">
        <v>0</v>
      </c>
      <c r="T553" s="482">
        <v>0</v>
      </c>
      <c r="U553" s="482">
        <v>0</v>
      </c>
      <c r="V553" s="482">
        <v>0</v>
      </c>
      <c r="W553" s="482">
        <v>0</v>
      </c>
      <c r="X553" s="482">
        <v>0</v>
      </c>
      <c r="Y553" s="490" t="s">
        <v>418</v>
      </c>
      <c r="Z553" s="490" t="s">
        <v>418</v>
      </c>
      <c r="AA553" s="482">
        <v>0</v>
      </c>
      <c r="AB553" s="490">
        <v>0</v>
      </c>
      <c r="AC553" s="482">
        <v>0</v>
      </c>
      <c r="AD553" s="490">
        <v>0</v>
      </c>
      <c r="AE553" s="482">
        <v>0</v>
      </c>
      <c r="AF553" s="491">
        <v>0</v>
      </c>
    </row>
    <row r="554" spans="1:32" ht="15" customHeight="1" x14ac:dyDescent="0.2">
      <c r="A554" s="463" t="s">
        <v>31</v>
      </c>
      <c r="B554" s="482">
        <v>0</v>
      </c>
      <c r="C554" s="482">
        <v>0</v>
      </c>
      <c r="D554" s="482">
        <v>0</v>
      </c>
      <c r="E554" s="482">
        <v>0</v>
      </c>
      <c r="F554" s="482">
        <v>0</v>
      </c>
      <c r="G554" s="482">
        <v>0</v>
      </c>
      <c r="H554" s="482">
        <v>0</v>
      </c>
      <c r="I554" s="482" t="s">
        <v>20</v>
      </c>
      <c r="J554" s="479" t="s">
        <v>31</v>
      </c>
      <c r="K554" s="489">
        <v>0</v>
      </c>
      <c r="L554" s="482">
        <v>0</v>
      </c>
      <c r="M554" s="482">
        <v>0</v>
      </c>
      <c r="N554" s="482">
        <v>0</v>
      </c>
      <c r="O554" s="482">
        <v>0</v>
      </c>
      <c r="P554" s="482">
        <v>0</v>
      </c>
      <c r="Q554" s="482">
        <v>0</v>
      </c>
      <c r="R554" s="482">
        <v>0</v>
      </c>
      <c r="S554" s="482">
        <v>0</v>
      </c>
      <c r="T554" s="482">
        <v>0</v>
      </c>
      <c r="U554" s="482">
        <v>0</v>
      </c>
      <c r="V554" s="482">
        <v>0</v>
      </c>
      <c r="W554" s="482">
        <v>0</v>
      </c>
      <c r="X554" s="482">
        <v>0</v>
      </c>
      <c r="Y554" s="490" t="s">
        <v>418</v>
      </c>
      <c r="Z554" s="490" t="s">
        <v>418</v>
      </c>
      <c r="AA554" s="482">
        <v>0</v>
      </c>
      <c r="AB554" s="490">
        <v>0</v>
      </c>
      <c r="AC554" s="482">
        <v>0</v>
      </c>
      <c r="AD554" s="490">
        <v>0</v>
      </c>
      <c r="AE554" s="482">
        <v>0</v>
      </c>
      <c r="AF554" s="491">
        <v>0</v>
      </c>
    </row>
    <row r="555" spans="1:32" ht="15" customHeight="1" x14ac:dyDescent="0.2">
      <c r="A555" s="463" t="s">
        <v>37</v>
      </c>
      <c r="B555" s="482">
        <v>0</v>
      </c>
      <c r="C555" s="482">
        <v>0</v>
      </c>
      <c r="D555" s="482">
        <v>0</v>
      </c>
      <c r="E555" s="482">
        <v>0</v>
      </c>
      <c r="F555" s="482">
        <v>0</v>
      </c>
      <c r="G555" s="482">
        <v>0</v>
      </c>
      <c r="H555" s="482">
        <v>0</v>
      </c>
      <c r="I555" s="482" t="s">
        <v>20</v>
      </c>
      <c r="J555" s="479" t="s">
        <v>37</v>
      </c>
      <c r="K555" s="489">
        <v>0</v>
      </c>
      <c r="L555" s="482">
        <v>0</v>
      </c>
      <c r="M555" s="482">
        <v>0</v>
      </c>
      <c r="N555" s="482">
        <v>0</v>
      </c>
      <c r="O555" s="482">
        <v>0</v>
      </c>
      <c r="P555" s="482">
        <v>0</v>
      </c>
      <c r="Q555" s="482">
        <v>0</v>
      </c>
      <c r="R555" s="482">
        <v>0</v>
      </c>
      <c r="S555" s="482">
        <v>0</v>
      </c>
      <c r="T555" s="482">
        <v>0</v>
      </c>
      <c r="U555" s="482">
        <v>0</v>
      </c>
      <c r="V555" s="482">
        <v>0</v>
      </c>
      <c r="W555" s="482">
        <v>0</v>
      </c>
      <c r="X555" s="482">
        <v>0</v>
      </c>
      <c r="Y555" s="490" t="s">
        <v>418</v>
      </c>
      <c r="Z555" s="490" t="s">
        <v>418</v>
      </c>
      <c r="AA555" s="482">
        <v>0</v>
      </c>
      <c r="AB555" s="490">
        <v>0</v>
      </c>
      <c r="AC555" s="482">
        <v>0</v>
      </c>
      <c r="AD555" s="490">
        <v>0</v>
      </c>
      <c r="AE555" s="482">
        <v>0</v>
      </c>
      <c r="AF555" s="491">
        <v>0</v>
      </c>
    </row>
    <row r="556" spans="1:32" ht="15" customHeight="1" x14ac:dyDescent="0.2">
      <c r="A556" s="463" t="s">
        <v>39</v>
      </c>
      <c r="B556" s="482">
        <v>0</v>
      </c>
      <c r="C556" s="482">
        <v>0</v>
      </c>
      <c r="D556" s="482">
        <v>0</v>
      </c>
      <c r="E556" s="482">
        <v>0</v>
      </c>
      <c r="F556" s="482">
        <v>0</v>
      </c>
      <c r="G556" s="482">
        <v>0</v>
      </c>
      <c r="H556" s="482">
        <v>0</v>
      </c>
      <c r="I556" s="482" t="s">
        <v>20</v>
      </c>
      <c r="J556" s="479" t="s">
        <v>39</v>
      </c>
      <c r="K556" s="489">
        <v>0</v>
      </c>
      <c r="L556" s="482">
        <v>0</v>
      </c>
      <c r="M556" s="482">
        <v>0</v>
      </c>
      <c r="N556" s="482">
        <v>0</v>
      </c>
      <c r="O556" s="482">
        <v>0</v>
      </c>
      <c r="P556" s="482">
        <v>0</v>
      </c>
      <c r="Q556" s="482">
        <v>0</v>
      </c>
      <c r="R556" s="482">
        <v>0</v>
      </c>
      <c r="S556" s="482">
        <v>0</v>
      </c>
      <c r="T556" s="482">
        <v>0</v>
      </c>
      <c r="U556" s="482">
        <v>0</v>
      </c>
      <c r="V556" s="482">
        <v>0</v>
      </c>
      <c r="W556" s="482">
        <v>0</v>
      </c>
      <c r="X556" s="482">
        <v>0</v>
      </c>
      <c r="Y556" s="490" t="s">
        <v>418</v>
      </c>
      <c r="Z556" s="490" t="s">
        <v>418</v>
      </c>
      <c r="AA556" s="482">
        <v>0</v>
      </c>
      <c r="AB556" s="490">
        <v>0</v>
      </c>
      <c r="AC556" s="482">
        <v>0</v>
      </c>
      <c r="AD556" s="490">
        <v>0</v>
      </c>
      <c r="AE556" s="482">
        <v>0</v>
      </c>
      <c r="AF556" s="491">
        <v>0</v>
      </c>
    </row>
    <row r="557" spans="1:32" ht="15" customHeight="1" x14ac:dyDescent="0.2">
      <c r="A557" s="463" t="s">
        <v>41</v>
      </c>
      <c r="B557" s="482">
        <v>0</v>
      </c>
      <c r="C557" s="482">
        <v>0</v>
      </c>
      <c r="D557" s="482">
        <v>0</v>
      </c>
      <c r="E557" s="482">
        <v>0</v>
      </c>
      <c r="F557" s="482">
        <v>0</v>
      </c>
      <c r="G557" s="482">
        <v>0</v>
      </c>
      <c r="H557" s="482">
        <v>0</v>
      </c>
      <c r="I557" s="482" t="s">
        <v>20</v>
      </c>
      <c r="J557" s="479" t="s">
        <v>41</v>
      </c>
      <c r="K557" s="489">
        <v>0</v>
      </c>
      <c r="L557" s="482">
        <v>0</v>
      </c>
      <c r="M557" s="482">
        <v>0</v>
      </c>
      <c r="N557" s="482">
        <v>0</v>
      </c>
      <c r="O557" s="482">
        <v>0</v>
      </c>
      <c r="P557" s="482">
        <v>0</v>
      </c>
      <c r="Q557" s="482">
        <v>0</v>
      </c>
      <c r="R557" s="482">
        <v>0</v>
      </c>
      <c r="S557" s="482">
        <v>0</v>
      </c>
      <c r="T557" s="482">
        <v>0</v>
      </c>
      <c r="U557" s="482">
        <v>0</v>
      </c>
      <c r="V557" s="482">
        <v>0</v>
      </c>
      <c r="W557" s="482">
        <v>0</v>
      </c>
      <c r="X557" s="482">
        <v>0</v>
      </c>
      <c r="Y557" s="490" t="s">
        <v>418</v>
      </c>
      <c r="Z557" s="490" t="s">
        <v>418</v>
      </c>
      <c r="AA557" s="482">
        <v>0</v>
      </c>
      <c r="AB557" s="490">
        <v>0</v>
      </c>
      <c r="AC557" s="482">
        <v>0</v>
      </c>
      <c r="AD557" s="490">
        <v>0</v>
      </c>
      <c r="AE557" s="482">
        <v>0</v>
      </c>
      <c r="AF557" s="491">
        <v>0</v>
      </c>
    </row>
    <row r="558" spans="1:32" ht="15" customHeight="1" x14ac:dyDescent="0.2">
      <c r="A558" s="463" t="s">
        <v>33</v>
      </c>
      <c r="B558" s="482">
        <v>0</v>
      </c>
      <c r="C558" s="482">
        <v>0</v>
      </c>
      <c r="D558" s="482">
        <v>0</v>
      </c>
      <c r="E558" s="482">
        <v>0</v>
      </c>
      <c r="F558" s="482">
        <v>0</v>
      </c>
      <c r="G558" s="482">
        <v>0</v>
      </c>
      <c r="H558" s="482">
        <v>0</v>
      </c>
      <c r="I558" s="482" t="s">
        <v>20</v>
      </c>
      <c r="J558" s="479" t="s">
        <v>33</v>
      </c>
      <c r="K558" s="489">
        <v>0</v>
      </c>
      <c r="L558" s="482">
        <v>0</v>
      </c>
      <c r="M558" s="482">
        <v>0</v>
      </c>
      <c r="N558" s="482">
        <v>0</v>
      </c>
      <c r="O558" s="482">
        <v>0</v>
      </c>
      <c r="P558" s="482">
        <v>0</v>
      </c>
      <c r="Q558" s="482">
        <v>0</v>
      </c>
      <c r="R558" s="482">
        <v>0</v>
      </c>
      <c r="S558" s="482">
        <v>0</v>
      </c>
      <c r="T558" s="482">
        <v>0</v>
      </c>
      <c r="U558" s="482">
        <v>0</v>
      </c>
      <c r="V558" s="482">
        <v>0</v>
      </c>
      <c r="W558" s="482">
        <v>0</v>
      </c>
      <c r="X558" s="482">
        <v>0</v>
      </c>
      <c r="Y558" s="490" t="s">
        <v>418</v>
      </c>
      <c r="Z558" s="490" t="s">
        <v>418</v>
      </c>
      <c r="AA558" s="482">
        <v>0</v>
      </c>
      <c r="AB558" s="490">
        <v>0</v>
      </c>
      <c r="AC558" s="482">
        <v>0</v>
      </c>
      <c r="AD558" s="490">
        <v>0</v>
      </c>
      <c r="AE558" s="482">
        <v>0</v>
      </c>
      <c r="AF558" s="491">
        <v>0</v>
      </c>
    </row>
    <row r="559" spans="1:32" ht="15" customHeight="1" x14ac:dyDescent="0.2">
      <c r="A559" s="463" t="s">
        <v>44</v>
      </c>
      <c r="B559" s="482">
        <v>0</v>
      </c>
      <c r="C559" s="482">
        <v>0</v>
      </c>
      <c r="D559" s="482">
        <v>0</v>
      </c>
      <c r="E559" s="482">
        <v>0</v>
      </c>
      <c r="F559" s="482">
        <v>0</v>
      </c>
      <c r="G559" s="482">
        <v>0</v>
      </c>
      <c r="H559" s="482">
        <v>0</v>
      </c>
      <c r="I559" s="482" t="s">
        <v>20</v>
      </c>
      <c r="J559" s="479" t="s">
        <v>44</v>
      </c>
      <c r="K559" s="489">
        <v>0</v>
      </c>
      <c r="L559" s="482">
        <v>0</v>
      </c>
      <c r="M559" s="482">
        <v>0</v>
      </c>
      <c r="N559" s="482">
        <v>0</v>
      </c>
      <c r="O559" s="482">
        <v>0</v>
      </c>
      <c r="P559" s="482">
        <v>0</v>
      </c>
      <c r="Q559" s="482">
        <v>0</v>
      </c>
      <c r="R559" s="482">
        <v>0</v>
      </c>
      <c r="S559" s="482">
        <v>0</v>
      </c>
      <c r="T559" s="482">
        <v>0</v>
      </c>
      <c r="U559" s="482">
        <v>0</v>
      </c>
      <c r="V559" s="482">
        <v>0</v>
      </c>
      <c r="W559" s="482">
        <v>0</v>
      </c>
      <c r="X559" s="482">
        <v>0</v>
      </c>
      <c r="Y559" s="490" t="s">
        <v>418</v>
      </c>
      <c r="Z559" s="490" t="s">
        <v>418</v>
      </c>
      <c r="AA559" s="482">
        <v>0</v>
      </c>
      <c r="AB559" s="490">
        <v>0</v>
      </c>
      <c r="AC559" s="482">
        <v>0</v>
      </c>
      <c r="AD559" s="490">
        <v>0</v>
      </c>
      <c r="AE559" s="482">
        <v>0</v>
      </c>
      <c r="AF559" s="491">
        <v>0</v>
      </c>
    </row>
    <row r="560" spans="1:32" ht="15" customHeight="1" x14ac:dyDescent="0.2">
      <c r="A560" s="463" t="s">
        <v>46</v>
      </c>
      <c r="B560" s="482">
        <v>0</v>
      </c>
      <c r="C560" s="482">
        <v>0</v>
      </c>
      <c r="D560" s="482">
        <v>0</v>
      </c>
      <c r="E560" s="482">
        <v>0</v>
      </c>
      <c r="F560" s="482">
        <v>0</v>
      </c>
      <c r="G560" s="482">
        <v>0</v>
      </c>
      <c r="H560" s="482">
        <v>0</v>
      </c>
      <c r="I560" s="482" t="s">
        <v>20</v>
      </c>
      <c r="J560" s="479" t="s">
        <v>46</v>
      </c>
      <c r="K560" s="489">
        <v>0</v>
      </c>
      <c r="L560" s="482">
        <v>0</v>
      </c>
      <c r="M560" s="482">
        <v>0</v>
      </c>
      <c r="N560" s="482">
        <v>0</v>
      </c>
      <c r="O560" s="482">
        <v>0</v>
      </c>
      <c r="P560" s="482">
        <v>0</v>
      </c>
      <c r="Q560" s="482">
        <v>0</v>
      </c>
      <c r="R560" s="482">
        <v>0</v>
      </c>
      <c r="S560" s="482">
        <v>0</v>
      </c>
      <c r="T560" s="482">
        <v>0</v>
      </c>
      <c r="U560" s="482">
        <v>0</v>
      </c>
      <c r="V560" s="482">
        <v>0</v>
      </c>
      <c r="W560" s="482">
        <v>0</v>
      </c>
      <c r="X560" s="482">
        <v>0</v>
      </c>
      <c r="Y560" s="490" t="s">
        <v>418</v>
      </c>
      <c r="Z560" s="490" t="s">
        <v>418</v>
      </c>
      <c r="AA560" s="482">
        <v>0</v>
      </c>
      <c r="AB560" s="490">
        <v>0</v>
      </c>
      <c r="AC560" s="482">
        <v>0</v>
      </c>
      <c r="AD560" s="490">
        <v>0</v>
      </c>
      <c r="AE560" s="482">
        <v>0</v>
      </c>
      <c r="AF560" s="491">
        <v>0</v>
      </c>
    </row>
    <row r="561" spans="1:32" ht="15" customHeight="1" x14ac:dyDescent="0.2">
      <c r="A561" s="463" t="s">
        <v>48</v>
      </c>
      <c r="B561" s="482">
        <v>0</v>
      </c>
      <c r="C561" s="482">
        <v>0</v>
      </c>
      <c r="D561" s="482">
        <v>0</v>
      </c>
      <c r="E561" s="482">
        <v>0</v>
      </c>
      <c r="F561" s="482">
        <v>0</v>
      </c>
      <c r="G561" s="482">
        <v>0</v>
      </c>
      <c r="H561" s="482">
        <v>0</v>
      </c>
      <c r="I561" s="482" t="s">
        <v>20</v>
      </c>
      <c r="J561" s="479" t="s">
        <v>48</v>
      </c>
      <c r="K561" s="489">
        <v>0</v>
      </c>
      <c r="L561" s="482">
        <v>0</v>
      </c>
      <c r="M561" s="482">
        <v>0</v>
      </c>
      <c r="N561" s="482">
        <v>0</v>
      </c>
      <c r="O561" s="482">
        <v>0</v>
      </c>
      <c r="P561" s="482">
        <v>0</v>
      </c>
      <c r="Q561" s="482">
        <v>0</v>
      </c>
      <c r="R561" s="482">
        <v>0</v>
      </c>
      <c r="S561" s="482">
        <v>0</v>
      </c>
      <c r="T561" s="482">
        <v>0</v>
      </c>
      <c r="U561" s="482">
        <v>0</v>
      </c>
      <c r="V561" s="482">
        <v>0</v>
      </c>
      <c r="W561" s="482">
        <v>0</v>
      </c>
      <c r="X561" s="482">
        <v>0</v>
      </c>
      <c r="Y561" s="490" t="s">
        <v>418</v>
      </c>
      <c r="Z561" s="490" t="s">
        <v>418</v>
      </c>
      <c r="AA561" s="482">
        <v>0</v>
      </c>
      <c r="AB561" s="490">
        <v>0</v>
      </c>
      <c r="AC561" s="482">
        <v>0</v>
      </c>
      <c r="AD561" s="490">
        <v>0</v>
      </c>
      <c r="AE561" s="482">
        <v>0</v>
      </c>
      <c r="AF561" s="491">
        <v>0</v>
      </c>
    </row>
    <row r="562" spans="1:32" ht="15" customHeight="1" x14ac:dyDescent="0.2">
      <c r="A562" s="463" t="s">
        <v>35</v>
      </c>
      <c r="B562" s="482">
        <v>0</v>
      </c>
      <c r="C562" s="482">
        <v>0</v>
      </c>
      <c r="D562" s="482">
        <v>0</v>
      </c>
      <c r="E562" s="482">
        <v>0</v>
      </c>
      <c r="F562" s="482">
        <v>0</v>
      </c>
      <c r="G562" s="482">
        <v>0</v>
      </c>
      <c r="H562" s="482">
        <v>0</v>
      </c>
      <c r="I562" s="482" t="s">
        <v>20</v>
      </c>
      <c r="J562" s="479" t="s">
        <v>35</v>
      </c>
      <c r="K562" s="489">
        <v>0</v>
      </c>
      <c r="L562" s="482">
        <v>0</v>
      </c>
      <c r="M562" s="482">
        <v>0</v>
      </c>
      <c r="N562" s="482">
        <v>0</v>
      </c>
      <c r="O562" s="482">
        <v>0</v>
      </c>
      <c r="P562" s="482">
        <v>0</v>
      </c>
      <c r="Q562" s="482">
        <v>0</v>
      </c>
      <c r="R562" s="482">
        <v>0</v>
      </c>
      <c r="S562" s="482">
        <v>0</v>
      </c>
      <c r="T562" s="482">
        <v>0</v>
      </c>
      <c r="U562" s="482">
        <v>0</v>
      </c>
      <c r="V562" s="482">
        <v>0</v>
      </c>
      <c r="W562" s="482">
        <v>0</v>
      </c>
      <c r="X562" s="482">
        <v>0</v>
      </c>
      <c r="Y562" s="490" t="s">
        <v>418</v>
      </c>
      <c r="Z562" s="490" t="s">
        <v>418</v>
      </c>
      <c r="AA562" s="482">
        <v>0</v>
      </c>
      <c r="AB562" s="490">
        <v>0</v>
      </c>
      <c r="AC562" s="482">
        <v>0</v>
      </c>
      <c r="AD562" s="490">
        <v>0</v>
      </c>
      <c r="AE562" s="482">
        <v>0</v>
      </c>
      <c r="AF562" s="491">
        <v>0</v>
      </c>
    </row>
    <row r="563" spans="1:32" ht="15" customHeight="1" x14ac:dyDescent="0.2">
      <c r="A563" s="463" t="s">
        <v>51</v>
      </c>
      <c r="B563" s="482">
        <v>0</v>
      </c>
      <c r="C563" s="482">
        <v>0</v>
      </c>
      <c r="D563" s="482">
        <v>0</v>
      </c>
      <c r="E563" s="482">
        <v>0</v>
      </c>
      <c r="F563" s="482">
        <v>0</v>
      </c>
      <c r="G563" s="482">
        <v>0</v>
      </c>
      <c r="H563" s="482">
        <v>0</v>
      </c>
      <c r="I563" s="482" t="s">
        <v>20</v>
      </c>
      <c r="J563" s="479" t="s">
        <v>51</v>
      </c>
      <c r="K563" s="489">
        <v>0</v>
      </c>
      <c r="L563" s="482">
        <v>0</v>
      </c>
      <c r="M563" s="482">
        <v>0</v>
      </c>
      <c r="N563" s="482">
        <v>0</v>
      </c>
      <c r="O563" s="482">
        <v>0</v>
      </c>
      <c r="P563" s="482">
        <v>0</v>
      </c>
      <c r="Q563" s="482">
        <v>0</v>
      </c>
      <c r="R563" s="482">
        <v>0</v>
      </c>
      <c r="S563" s="482">
        <v>0</v>
      </c>
      <c r="T563" s="482">
        <v>0</v>
      </c>
      <c r="U563" s="482">
        <v>0</v>
      </c>
      <c r="V563" s="482">
        <v>0</v>
      </c>
      <c r="W563" s="482">
        <v>0</v>
      </c>
      <c r="X563" s="482">
        <v>0</v>
      </c>
      <c r="Y563" s="490" t="s">
        <v>418</v>
      </c>
      <c r="Z563" s="490" t="s">
        <v>418</v>
      </c>
      <c r="AA563" s="482">
        <v>0</v>
      </c>
      <c r="AB563" s="490">
        <v>0</v>
      </c>
      <c r="AC563" s="482">
        <v>0</v>
      </c>
      <c r="AD563" s="490">
        <v>0</v>
      </c>
      <c r="AE563" s="482">
        <v>0</v>
      </c>
      <c r="AF563" s="491">
        <v>0</v>
      </c>
    </row>
    <row r="564" spans="1:32" ht="15" customHeight="1" x14ac:dyDescent="0.2">
      <c r="A564" s="463" t="s">
        <v>53</v>
      </c>
      <c r="B564" s="482">
        <v>0</v>
      </c>
      <c r="C564" s="482">
        <v>0</v>
      </c>
      <c r="D564" s="482">
        <v>0</v>
      </c>
      <c r="E564" s="482">
        <v>0</v>
      </c>
      <c r="F564" s="482">
        <v>0</v>
      </c>
      <c r="G564" s="482">
        <v>0</v>
      </c>
      <c r="H564" s="482">
        <v>0</v>
      </c>
      <c r="I564" s="482" t="s">
        <v>20</v>
      </c>
      <c r="J564" s="479" t="s">
        <v>53</v>
      </c>
      <c r="K564" s="489">
        <v>0</v>
      </c>
      <c r="L564" s="482">
        <v>0</v>
      </c>
      <c r="M564" s="482">
        <v>0</v>
      </c>
      <c r="N564" s="482">
        <v>0</v>
      </c>
      <c r="O564" s="482">
        <v>0</v>
      </c>
      <c r="P564" s="482">
        <v>0</v>
      </c>
      <c r="Q564" s="482">
        <v>0</v>
      </c>
      <c r="R564" s="482">
        <v>0</v>
      </c>
      <c r="S564" s="482">
        <v>0</v>
      </c>
      <c r="T564" s="482">
        <v>0</v>
      </c>
      <c r="U564" s="482">
        <v>0</v>
      </c>
      <c r="V564" s="482">
        <v>0</v>
      </c>
      <c r="W564" s="482">
        <v>0</v>
      </c>
      <c r="X564" s="482">
        <v>0</v>
      </c>
      <c r="Y564" s="490" t="s">
        <v>418</v>
      </c>
      <c r="Z564" s="490" t="s">
        <v>418</v>
      </c>
      <c r="AA564" s="482">
        <v>0</v>
      </c>
      <c r="AB564" s="490">
        <v>0</v>
      </c>
      <c r="AC564" s="482">
        <v>0</v>
      </c>
      <c r="AD564" s="490">
        <v>0</v>
      </c>
      <c r="AE564" s="482">
        <v>0</v>
      </c>
      <c r="AF564" s="491">
        <v>0</v>
      </c>
    </row>
    <row r="565" spans="1:32" ht="15" customHeight="1" x14ac:dyDescent="0.2">
      <c r="A565" s="463" t="s">
        <v>55</v>
      </c>
      <c r="B565" s="482">
        <v>0</v>
      </c>
      <c r="C565" s="482">
        <v>0</v>
      </c>
      <c r="D565" s="482">
        <v>0</v>
      </c>
      <c r="E565" s="482">
        <v>0</v>
      </c>
      <c r="F565" s="482">
        <v>0</v>
      </c>
      <c r="G565" s="482">
        <v>0</v>
      </c>
      <c r="H565" s="482">
        <v>0</v>
      </c>
      <c r="I565" s="482" t="s">
        <v>20</v>
      </c>
      <c r="J565" s="479" t="s">
        <v>55</v>
      </c>
      <c r="K565" s="489">
        <v>0</v>
      </c>
      <c r="L565" s="482">
        <v>0</v>
      </c>
      <c r="M565" s="482">
        <v>0</v>
      </c>
      <c r="N565" s="482">
        <v>0</v>
      </c>
      <c r="O565" s="482">
        <v>0</v>
      </c>
      <c r="P565" s="482">
        <v>0</v>
      </c>
      <c r="Q565" s="482">
        <v>0</v>
      </c>
      <c r="R565" s="482">
        <v>0</v>
      </c>
      <c r="S565" s="482">
        <v>0</v>
      </c>
      <c r="T565" s="482">
        <v>0</v>
      </c>
      <c r="U565" s="482">
        <v>0</v>
      </c>
      <c r="V565" s="482">
        <v>0</v>
      </c>
      <c r="W565" s="482">
        <v>0</v>
      </c>
      <c r="X565" s="482">
        <v>0</v>
      </c>
      <c r="Y565" s="490" t="s">
        <v>418</v>
      </c>
      <c r="Z565" s="490" t="s">
        <v>418</v>
      </c>
      <c r="AA565" s="482">
        <v>0</v>
      </c>
      <c r="AB565" s="490">
        <v>0</v>
      </c>
      <c r="AC565" s="482">
        <v>0</v>
      </c>
      <c r="AD565" s="490">
        <v>0</v>
      </c>
      <c r="AE565" s="482">
        <v>0</v>
      </c>
      <c r="AF565" s="491">
        <v>0</v>
      </c>
    </row>
    <row r="566" spans="1:32" ht="15" customHeight="1" x14ac:dyDescent="0.2">
      <c r="A566" s="463" t="s">
        <v>36</v>
      </c>
      <c r="B566" s="482">
        <v>0</v>
      </c>
      <c r="C566" s="482">
        <v>0</v>
      </c>
      <c r="D566" s="482">
        <v>0</v>
      </c>
      <c r="E566" s="482">
        <v>0</v>
      </c>
      <c r="F566" s="482">
        <v>0</v>
      </c>
      <c r="G566" s="482">
        <v>0</v>
      </c>
      <c r="H566" s="482">
        <v>0</v>
      </c>
      <c r="I566" s="482" t="s">
        <v>20</v>
      </c>
      <c r="J566" s="479" t="s">
        <v>36</v>
      </c>
      <c r="K566" s="489">
        <v>0</v>
      </c>
      <c r="L566" s="482">
        <v>0</v>
      </c>
      <c r="M566" s="482">
        <v>0</v>
      </c>
      <c r="N566" s="482">
        <v>0</v>
      </c>
      <c r="O566" s="482">
        <v>0</v>
      </c>
      <c r="P566" s="482">
        <v>0</v>
      </c>
      <c r="Q566" s="482">
        <v>0</v>
      </c>
      <c r="R566" s="482">
        <v>0</v>
      </c>
      <c r="S566" s="482">
        <v>0</v>
      </c>
      <c r="T566" s="482">
        <v>0</v>
      </c>
      <c r="U566" s="482">
        <v>0</v>
      </c>
      <c r="V566" s="482">
        <v>0</v>
      </c>
      <c r="W566" s="482">
        <v>0</v>
      </c>
      <c r="X566" s="482">
        <v>0</v>
      </c>
      <c r="Y566" s="490" t="s">
        <v>418</v>
      </c>
      <c r="Z566" s="490" t="s">
        <v>418</v>
      </c>
      <c r="AA566" s="482">
        <v>0</v>
      </c>
      <c r="AB566" s="490">
        <v>0</v>
      </c>
      <c r="AC566" s="482">
        <v>0</v>
      </c>
      <c r="AD566" s="490">
        <v>0</v>
      </c>
      <c r="AE566" s="482">
        <v>0</v>
      </c>
      <c r="AF566" s="491">
        <v>0</v>
      </c>
    </row>
    <row r="567" spans="1:32" ht="15" customHeight="1" x14ac:dyDescent="0.2">
      <c r="A567" s="463" t="s">
        <v>58</v>
      </c>
      <c r="B567" s="482">
        <v>0</v>
      </c>
      <c r="C567" s="482">
        <v>0</v>
      </c>
      <c r="D567" s="482">
        <v>0</v>
      </c>
      <c r="E567" s="482">
        <v>0</v>
      </c>
      <c r="F567" s="482">
        <v>0</v>
      </c>
      <c r="G567" s="482">
        <v>0</v>
      </c>
      <c r="H567" s="482">
        <v>0</v>
      </c>
      <c r="I567" s="482" t="s">
        <v>20</v>
      </c>
      <c r="J567" s="479" t="s">
        <v>58</v>
      </c>
      <c r="K567" s="489">
        <v>0</v>
      </c>
      <c r="L567" s="482">
        <v>0</v>
      </c>
      <c r="M567" s="482">
        <v>0</v>
      </c>
      <c r="N567" s="482">
        <v>0</v>
      </c>
      <c r="O567" s="482">
        <v>0</v>
      </c>
      <c r="P567" s="482">
        <v>0</v>
      </c>
      <c r="Q567" s="482">
        <v>0</v>
      </c>
      <c r="R567" s="482">
        <v>0</v>
      </c>
      <c r="S567" s="482">
        <v>0</v>
      </c>
      <c r="T567" s="482">
        <v>0</v>
      </c>
      <c r="U567" s="482">
        <v>0</v>
      </c>
      <c r="V567" s="482">
        <v>0</v>
      </c>
      <c r="W567" s="482">
        <v>0</v>
      </c>
      <c r="X567" s="482">
        <v>0</v>
      </c>
      <c r="Y567" s="490" t="s">
        <v>418</v>
      </c>
      <c r="Z567" s="490" t="s">
        <v>418</v>
      </c>
      <c r="AA567" s="482">
        <v>0</v>
      </c>
      <c r="AB567" s="490">
        <v>0</v>
      </c>
      <c r="AC567" s="482">
        <v>0</v>
      </c>
      <c r="AD567" s="490">
        <v>0</v>
      </c>
      <c r="AE567" s="482">
        <v>0</v>
      </c>
      <c r="AF567" s="491">
        <v>0</v>
      </c>
    </row>
    <row r="568" spans="1:32" ht="15" customHeight="1" x14ac:dyDescent="0.2">
      <c r="A568" s="463" t="s">
        <v>60</v>
      </c>
      <c r="B568" s="482">
        <v>0</v>
      </c>
      <c r="C568" s="482">
        <v>0</v>
      </c>
      <c r="D568" s="482">
        <v>0</v>
      </c>
      <c r="E568" s="482">
        <v>0</v>
      </c>
      <c r="F568" s="482">
        <v>0</v>
      </c>
      <c r="G568" s="482">
        <v>0</v>
      </c>
      <c r="H568" s="482">
        <v>0</v>
      </c>
      <c r="I568" s="482" t="s">
        <v>20</v>
      </c>
      <c r="J568" s="479" t="s">
        <v>60</v>
      </c>
      <c r="K568" s="489">
        <v>0</v>
      </c>
      <c r="L568" s="482">
        <v>0</v>
      </c>
      <c r="M568" s="482">
        <v>0</v>
      </c>
      <c r="N568" s="482">
        <v>0</v>
      </c>
      <c r="O568" s="482">
        <v>0</v>
      </c>
      <c r="P568" s="482">
        <v>0</v>
      </c>
      <c r="Q568" s="482">
        <v>0</v>
      </c>
      <c r="R568" s="482">
        <v>0</v>
      </c>
      <c r="S568" s="482">
        <v>0</v>
      </c>
      <c r="T568" s="482">
        <v>0</v>
      </c>
      <c r="U568" s="482">
        <v>0</v>
      </c>
      <c r="V568" s="482">
        <v>0</v>
      </c>
      <c r="W568" s="482">
        <v>0</v>
      </c>
      <c r="X568" s="482">
        <v>0</v>
      </c>
      <c r="Y568" s="490" t="s">
        <v>418</v>
      </c>
      <c r="Z568" s="490" t="s">
        <v>418</v>
      </c>
      <c r="AA568" s="482">
        <v>0</v>
      </c>
      <c r="AB568" s="490">
        <v>0</v>
      </c>
      <c r="AC568" s="482">
        <v>0</v>
      </c>
      <c r="AD568" s="490">
        <v>0</v>
      </c>
      <c r="AE568" s="482">
        <v>0</v>
      </c>
      <c r="AF568" s="491">
        <v>0</v>
      </c>
    </row>
    <row r="569" spans="1:32" ht="15" customHeight="1" x14ac:dyDescent="0.2">
      <c r="A569" s="463" t="s">
        <v>62</v>
      </c>
      <c r="B569" s="482">
        <v>0</v>
      </c>
      <c r="C569" s="482">
        <v>0</v>
      </c>
      <c r="D569" s="482">
        <v>0</v>
      </c>
      <c r="E569" s="482">
        <v>0</v>
      </c>
      <c r="F569" s="482">
        <v>0</v>
      </c>
      <c r="G569" s="482">
        <v>0</v>
      </c>
      <c r="H569" s="482">
        <v>0</v>
      </c>
      <c r="I569" s="482" t="s">
        <v>20</v>
      </c>
      <c r="J569" s="479" t="s">
        <v>62</v>
      </c>
      <c r="K569" s="489">
        <v>0</v>
      </c>
      <c r="L569" s="482">
        <v>0</v>
      </c>
      <c r="M569" s="482">
        <v>0</v>
      </c>
      <c r="N569" s="482">
        <v>0</v>
      </c>
      <c r="O569" s="482">
        <v>0</v>
      </c>
      <c r="P569" s="482">
        <v>0</v>
      </c>
      <c r="Q569" s="482">
        <v>0</v>
      </c>
      <c r="R569" s="482">
        <v>0</v>
      </c>
      <c r="S569" s="482">
        <v>0</v>
      </c>
      <c r="T569" s="482">
        <v>0</v>
      </c>
      <c r="U569" s="482">
        <v>0</v>
      </c>
      <c r="V569" s="482">
        <v>0</v>
      </c>
      <c r="W569" s="482">
        <v>0</v>
      </c>
      <c r="X569" s="482">
        <v>0</v>
      </c>
      <c r="Y569" s="490" t="s">
        <v>418</v>
      </c>
      <c r="Z569" s="490" t="s">
        <v>418</v>
      </c>
      <c r="AA569" s="482">
        <v>0</v>
      </c>
      <c r="AB569" s="490">
        <v>0</v>
      </c>
      <c r="AC569" s="482">
        <v>0</v>
      </c>
      <c r="AD569" s="490">
        <v>0</v>
      </c>
      <c r="AE569" s="482">
        <v>0</v>
      </c>
      <c r="AF569" s="491">
        <v>0</v>
      </c>
    </row>
    <row r="570" spans="1:32" ht="15" customHeight="1" x14ac:dyDescent="0.2">
      <c r="A570" s="463" t="s">
        <v>38</v>
      </c>
      <c r="B570" s="482">
        <v>0</v>
      </c>
      <c r="C570" s="482">
        <v>0</v>
      </c>
      <c r="D570" s="482">
        <v>0</v>
      </c>
      <c r="E570" s="482">
        <v>0</v>
      </c>
      <c r="F570" s="482">
        <v>0</v>
      </c>
      <c r="G570" s="482">
        <v>0</v>
      </c>
      <c r="H570" s="482">
        <v>0</v>
      </c>
      <c r="I570" s="482" t="s">
        <v>20</v>
      </c>
      <c r="J570" s="479" t="s">
        <v>38</v>
      </c>
      <c r="K570" s="489">
        <v>0</v>
      </c>
      <c r="L570" s="482">
        <v>0</v>
      </c>
      <c r="M570" s="482">
        <v>0</v>
      </c>
      <c r="N570" s="482">
        <v>0</v>
      </c>
      <c r="O570" s="482">
        <v>0</v>
      </c>
      <c r="P570" s="482">
        <v>0</v>
      </c>
      <c r="Q570" s="482">
        <v>0</v>
      </c>
      <c r="R570" s="482">
        <v>0</v>
      </c>
      <c r="S570" s="482">
        <v>0</v>
      </c>
      <c r="T570" s="482">
        <v>0</v>
      </c>
      <c r="U570" s="482">
        <v>0</v>
      </c>
      <c r="V570" s="482">
        <v>0</v>
      </c>
      <c r="W570" s="482">
        <v>0</v>
      </c>
      <c r="X570" s="482">
        <v>0</v>
      </c>
      <c r="Y570" s="490" t="s">
        <v>418</v>
      </c>
      <c r="Z570" s="490" t="s">
        <v>418</v>
      </c>
      <c r="AA570" s="482">
        <v>0</v>
      </c>
      <c r="AB570" s="490">
        <v>0</v>
      </c>
      <c r="AC570" s="482">
        <v>0</v>
      </c>
      <c r="AD570" s="490">
        <v>0</v>
      </c>
      <c r="AE570" s="482">
        <v>0</v>
      </c>
      <c r="AF570" s="491">
        <v>0</v>
      </c>
    </row>
    <row r="571" spans="1:32" ht="15" customHeight="1" x14ac:dyDescent="0.2">
      <c r="A571" s="463" t="s">
        <v>65</v>
      </c>
      <c r="B571" s="482">
        <v>0</v>
      </c>
      <c r="C571" s="482">
        <v>0</v>
      </c>
      <c r="D571" s="482">
        <v>0</v>
      </c>
      <c r="E571" s="482">
        <v>0</v>
      </c>
      <c r="F571" s="482">
        <v>0</v>
      </c>
      <c r="G571" s="482">
        <v>0</v>
      </c>
      <c r="H571" s="482">
        <v>0</v>
      </c>
      <c r="I571" s="482" t="s">
        <v>20</v>
      </c>
      <c r="J571" s="479" t="s">
        <v>65</v>
      </c>
      <c r="K571" s="489">
        <v>0</v>
      </c>
      <c r="L571" s="482">
        <v>0</v>
      </c>
      <c r="M571" s="482">
        <v>0</v>
      </c>
      <c r="N571" s="482">
        <v>0</v>
      </c>
      <c r="O571" s="482">
        <v>0</v>
      </c>
      <c r="P571" s="482">
        <v>0</v>
      </c>
      <c r="Q571" s="482">
        <v>0</v>
      </c>
      <c r="R571" s="482">
        <v>0</v>
      </c>
      <c r="S571" s="482">
        <v>0</v>
      </c>
      <c r="T571" s="482">
        <v>0</v>
      </c>
      <c r="U571" s="482">
        <v>0</v>
      </c>
      <c r="V571" s="482">
        <v>0</v>
      </c>
      <c r="W571" s="482">
        <v>0</v>
      </c>
      <c r="X571" s="482">
        <v>0</v>
      </c>
      <c r="Y571" s="490" t="s">
        <v>418</v>
      </c>
      <c r="Z571" s="490" t="s">
        <v>418</v>
      </c>
      <c r="AA571" s="482">
        <v>0</v>
      </c>
      <c r="AB571" s="490">
        <v>0</v>
      </c>
      <c r="AC571" s="482">
        <v>0</v>
      </c>
      <c r="AD571" s="490">
        <v>0</v>
      </c>
      <c r="AE571" s="482">
        <v>0</v>
      </c>
      <c r="AF571" s="491">
        <v>0</v>
      </c>
    </row>
    <row r="572" spans="1:32" ht="15" customHeight="1" x14ac:dyDescent="0.2">
      <c r="A572" s="463" t="s">
        <v>67</v>
      </c>
      <c r="B572" s="482">
        <v>0</v>
      </c>
      <c r="C572" s="482">
        <v>0</v>
      </c>
      <c r="D572" s="482">
        <v>0</v>
      </c>
      <c r="E572" s="482">
        <v>0</v>
      </c>
      <c r="F572" s="482">
        <v>0</v>
      </c>
      <c r="G572" s="482">
        <v>0</v>
      </c>
      <c r="H572" s="482">
        <v>0</v>
      </c>
      <c r="I572" s="482" t="s">
        <v>20</v>
      </c>
      <c r="J572" s="479" t="s">
        <v>67</v>
      </c>
      <c r="K572" s="489">
        <v>0</v>
      </c>
      <c r="L572" s="482">
        <v>0</v>
      </c>
      <c r="M572" s="482">
        <v>0</v>
      </c>
      <c r="N572" s="482">
        <v>0</v>
      </c>
      <c r="O572" s="482">
        <v>0</v>
      </c>
      <c r="P572" s="482">
        <v>0</v>
      </c>
      <c r="Q572" s="482">
        <v>0</v>
      </c>
      <c r="R572" s="482">
        <v>0</v>
      </c>
      <c r="S572" s="482">
        <v>0</v>
      </c>
      <c r="T572" s="482">
        <v>0</v>
      </c>
      <c r="U572" s="482">
        <v>0</v>
      </c>
      <c r="V572" s="482">
        <v>0</v>
      </c>
      <c r="W572" s="482">
        <v>0</v>
      </c>
      <c r="X572" s="482">
        <v>0</v>
      </c>
      <c r="Y572" s="490" t="s">
        <v>418</v>
      </c>
      <c r="Z572" s="490" t="s">
        <v>418</v>
      </c>
      <c r="AA572" s="482">
        <v>0</v>
      </c>
      <c r="AB572" s="490">
        <v>0</v>
      </c>
      <c r="AC572" s="482">
        <v>0</v>
      </c>
      <c r="AD572" s="490">
        <v>0</v>
      </c>
      <c r="AE572" s="482">
        <v>0</v>
      </c>
      <c r="AF572" s="491">
        <v>0</v>
      </c>
    </row>
    <row r="573" spans="1:32" ht="15" customHeight="1" x14ac:dyDescent="0.2">
      <c r="A573" s="463" t="s">
        <v>69</v>
      </c>
      <c r="B573" s="482">
        <v>0</v>
      </c>
      <c r="C573" s="482">
        <v>0</v>
      </c>
      <c r="D573" s="482">
        <v>0</v>
      </c>
      <c r="E573" s="482">
        <v>0</v>
      </c>
      <c r="F573" s="482">
        <v>0</v>
      </c>
      <c r="G573" s="482">
        <v>0</v>
      </c>
      <c r="H573" s="482">
        <v>0</v>
      </c>
      <c r="I573" s="482" t="s">
        <v>20</v>
      </c>
      <c r="J573" s="479" t="s">
        <v>69</v>
      </c>
      <c r="K573" s="489">
        <v>0</v>
      </c>
      <c r="L573" s="482">
        <v>0</v>
      </c>
      <c r="M573" s="482">
        <v>0</v>
      </c>
      <c r="N573" s="482">
        <v>0</v>
      </c>
      <c r="O573" s="482">
        <v>0</v>
      </c>
      <c r="P573" s="482">
        <v>0</v>
      </c>
      <c r="Q573" s="482">
        <v>0</v>
      </c>
      <c r="R573" s="482">
        <v>0</v>
      </c>
      <c r="S573" s="482">
        <v>0</v>
      </c>
      <c r="T573" s="482">
        <v>0</v>
      </c>
      <c r="U573" s="482">
        <v>0</v>
      </c>
      <c r="V573" s="482">
        <v>0</v>
      </c>
      <c r="W573" s="482">
        <v>0</v>
      </c>
      <c r="X573" s="482">
        <v>0</v>
      </c>
      <c r="Y573" s="490" t="s">
        <v>418</v>
      </c>
      <c r="Z573" s="490" t="s">
        <v>418</v>
      </c>
      <c r="AA573" s="482">
        <v>0</v>
      </c>
      <c r="AB573" s="490">
        <v>0</v>
      </c>
      <c r="AC573" s="482">
        <v>0</v>
      </c>
      <c r="AD573" s="490">
        <v>0</v>
      </c>
      <c r="AE573" s="482">
        <v>0</v>
      </c>
      <c r="AF573" s="491">
        <v>0</v>
      </c>
    </row>
    <row r="574" spans="1:32" ht="15" customHeight="1" x14ac:dyDescent="0.2">
      <c r="A574" s="463" t="s">
        <v>40</v>
      </c>
      <c r="B574" s="482">
        <v>0</v>
      </c>
      <c r="C574" s="482">
        <v>0</v>
      </c>
      <c r="D574" s="482">
        <v>0</v>
      </c>
      <c r="E574" s="482">
        <v>0</v>
      </c>
      <c r="F574" s="482">
        <v>0</v>
      </c>
      <c r="G574" s="482">
        <v>0</v>
      </c>
      <c r="H574" s="482">
        <v>0</v>
      </c>
      <c r="I574" s="482" t="s">
        <v>20</v>
      </c>
      <c r="J574" s="479" t="s">
        <v>40</v>
      </c>
      <c r="K574" s="489">
        <v>0</v>
      </c>
      <c r="L574" s="482">
        <v>0</v>
      </c>
      <c r="M574" s="482">
        <v>0</v>
      </c>
      <c r="N574" s="482">
        <v>0</v>
      </c>
      <c r="O574" s="482">
        <v>0</v>
      </c>
      <c r="P574" s="482">
        <v>0</v>
      </c>
      <c r="Q574" s="482">
        <v>0</v>
      </c>
      <c r="R574" s="482">
        <v>0</v>
      </c>
      <c r="S574" s="482">
        <v>0</v>
      </c>
      <c r="T574" s="482">
        <v>0</v>
      </c>
      <c r="U574" s="482">
        <v>0</v>
      </c>
      <c r="V574" s="482">
        <v>0</v>
      </c>
      <c r="W574" s="482">
        <v>0</v>
      </c>
      <c r="X574" s="482">
        <v>0</v>
      </c>
      <c r="Y574" s="490" t="s">
        <v>418</v>
      </c>
      <c r="Z574" s="490" t="s">
        <v>418</v>
      </c>
      <c r="AA574" s="482">
        <v>0</v>
      </c>
      <c r="AB574" s="490">
        <v>0</v>
      </c>
      <c r="AC574" s="482">
        <v>0</v>
      </c>
      <c r="AD574" s="490">
        <v>0</v>
      </c>
      <c r="AE574" s="482">
        <v>0</v>
      </c>
      <c r="AF574" s="491">
        <v>0</v>
      </c>
    </row>
    <row r="575" spans="1:32" ht="15" customHeight="1" x14ac:dyDescent="0.2">
      <c r="A575" s="463" t="s">
        <v>71</v>
      </c>
      <c r="B575" s="482">
        <v>1</v>
      </c>
      <c r="C575" s="482">
        <v>0</v>
      </c>
      <c r="D575" s="482">
        <v>0</v>
      </c>
      <c r="E575" s="482">
        <v>1</v>
      </c>
      <c r="F575" s="482">
        <v>0</v>
      </c>
      <c r="G575" s="482">
        <v>0</v>
      </c>
      <c r="H575" s="482">
        <v>0</v>
      </c>
      <c r="I575" s="482" t="s">
        <v>20</v>
      </c>
      <c r="J575" s="479" t="s">
        <v>71</v>
      </c>
      <c r="K575" s="489">
        <v>0</v>
      </c>
      <c r="L575" s="482">
        <v>0</v>
      </c>
      <c r="M575" s="482">
        <v>1</v>
      </c>
      <c r="N575" s="482">
        <v>0</v>
      </c>
      <c r="O575" s="482">
        <v>0</v>
      </c>
      <c r="P575" s="482">
        <v>0</v>
      </c>
      <c r="Q575" s="482">
        <v>0</v>
      </c>
      <c r="R575" s="482">
        <v>0</v>
      </c>
      <c r="S575" s="482">
        <v>0</v>
      </c>
      <c r="T575" s="482">
        <v>0</v>
      </c>
      <c r="U575" s="482">
        <v>0</v>
      </c>
      <c r="V575" s="482">
        <v>0</v>
      </c>
      <c r="W575" s="482">
        <v>0</v>
      </c>
      <c r="X575" s="482">
        <v>0</v>
      </c>
      <c r="Y575" s="490">
        <v>16.7</v>
      </c>
      <c r="Z575" s="490" t="s">
        <v>418</v>
      </c>
      <c r="AA575" s="482">
        <v>0</v>
      </c>
      <c r="AB575" s="490">
        <v>0</v>
      </c>
      <c r="AC575" s="482">
        <v>0</v>
      </c>
      <c r="AD575" s="490">
        <v>0</v>
      </c>
      <c r="AE575" s="482">
        <v>0</v>
      </c>
      <c r="AF575" s="491">
        <v>0</v>
      </c>
    </row>
    <row r="576" spans="1:32" ht="15" customHeight="1" x14ac:dyDescent="0.2">
      <c r="A576" s="463" t="s">
        <v>72</v>
      </c>
      <c r="B576" s="482">
        <v>0</v>
      </c>
      <c r="C576" s="482">
        <v>0</v>
      </c>
      <c r="D576" s="482">
        <v>0</v>
      </c>
      <c r="E576" s="482">
        <v>0</v>
      </c>
      <c r="F576" s="482">
        <v>0</v>
      </c>
      <c r="G576" s="482">
        <v>0</v>
      </c>
      <c r="H576" s="482">
        <v>0</v>
      </c>
      <c r="I576" s="482" t="s">
        <v>20</v>
      </c>
      <c r="J576" s="479" t="s">
        <v>72</v>
      </c>
      <c r="K576" s="489">
        <v>0</v>
      </c>
      <c r="L576" s="482">
        <v>0</v>
      </c>
      <c r="M576" s="482">
        <v>0</v>
      </c>
      <c r="N576" s="482">
        <v>0</v>
      </c>
      <c r="O576" s="482">
        <v>0</v>
      </c>
      <c r="P576" s="482">
        <v>0</v>
      </c>
      <c r="Q576" s="482">
        <v>0</v>
      </c>
      <c r="R576" s="482">
        <v>0</v>
      </c>
      <c r="S576" s="482">
        <v>0</v>
      </c>
      <c r="T576" s="482">
        <v>0</v>
      </c>
      <c r="U576" s="482">
        <v>0</v>
      </c>
      <c r="V576" s="482">
        <v>0</v>
      </c>
      <c r="W576" s="482">
        <v>0</v>
      </c>
      <c r="X576" s="482">
        <v>0</v>
      </c>
      <c r="Y576" s="490" t="s">
        <v>418</v>
      </c>
      <c r="Z576" s="490" t="s">
        <v>418</v>
      </c>
      <c r="AA576" s="482">
        <v>0</v>
      </c>
      <c r="AB576" s="490">
        <v>0</v>
      </c>
      <c r="AC576" s="482">
        <v>0</v>
      </c>
      <c r="AD576" s="490">
        <v>0</v>
      </c>
      <c r="AE576" s="482">
        <v>0</v>
      </c>
      <c r="AF576" s="491">
        <v>0</v>
      </c>
    </row>
    <row r="577" spans="1:32" ht="15" customHeight="1" thickBot="1" x14ac:dyDescent="0.25">
      <c r="A577" s="463" t="s">
        <v>73</v>
      </c>
      <c r="B577" s="492">
        <v>0</v>
      </c>
      <c r="C577" s="493">
        <v>0</v>
      </c>
      <c r="D577" s="493">
        <v>0</v>
      </c>
      <c r="E577" s="493">
        <v>0</v>
      </c>
      <c r="F577" s="493">
        <v>0</v>
      </c>
      <c r="G577" s="493">
        <v>0</v>
      </c>
      <c r="H577" s="493">
        <v>0</v>
      </c>
      <c r="I577" s="494" t="s">
        <v>20</v>
      </c>
      <c r="J577" s="479" t="s">
        <v>73</v>
      </c>
      <c r="K577" s="495">
        <v>0</v>
      </c>
      <c r="L577" s="493">
        <v>0</v>
      </c>
      <c r="M577" s="493">
        <v>0</v>
      </c>
      <c r="N577" s="493">
        <v>0</v>
      </c>
      <c r="O577" s="493">
        <v>0</v>
      </c>
      <c r="P577" s="493">
        <v>0</v>
      </c>
      <c r="Q577" s="493">
        <v>0</v>
      </c>
      <c r="R577" s="493">
        <v>0</v>
      </c>
      <c r="S577" s="493">
        <v>0</v>
      </c>
      <c r="T577" s="493">
        <v>0</v>
      </c>
      <c r="U577" s="493">
        <v>0</v>
      </c>
      <c r="V577" s="493">
        <v>0</v>
      </c>
      <c r="W577" s="493">
        <v>0</v>
      </c>
      <c r="X577" s="493">
        <v>0</v>
      </c>
      <c r="Y577" s="496" t="s">
        <v>418</v>
      </c>
      <c r="Z577" s="496" t="s">
        <v>418</v>
      </c>
      <c r="AA577" s="493">
        <v>0</v>
      </c>
      <c r="AB577" s="496">
        <v>0</v>
      </c>
      <c r="AC577" s="493">
        <v>0</v>
      </c>
      <c r="AD577" s="496">
        <v>0</v>
      </c>
      <c r="AE577" s="493">
        <v>0</v>
      </c>
      <c r="AF577" s="497">
        <v>0</v>
      </c>
    </row>
    <row r="578" spans="1:32" ht="15" customHeight="1" x14ac:dyDescent="0.2">
      <c r="A578" s="463" t="s">
        <v>42</v>
      </c>
      <c r="B578" s="488">
        <v>0</v>
      </c>
      <c r="C578" s="488">
        <v>0</v>
      </c>
      <c r="D578" s="488">
        <v>0</v>
      </c>
      <c r="E578" s="488">
        <v>0</v>
      </c>
      <c r="F578" s="488">
        <v>0</v>
      </c>
      <c r="G578" s="488">
        <v>0</v>
      </c>
      <c r="H578" s="488">
        <v>0</v>
      </c>
      <c r="I578" s="488" t="s">
        <v>20</v>
      </c>
      <c r="J578" s="479" t="s">
        <v>42</v>
      </c>
      <c r="K578" s="498">
        <v>0</v>
      </c>
      <c r="L578" s="488">
        <v>0</v>
      </c>
      <c r="M578" s="488">
        <v>0</v>
      </c>
      <c r="N578" s="488">
        <v>0</v>
      </c>
      <c r="O578" s="488">
        <v>0</v>
      </c>
      <c r="P578" s="488">
        <v>0</v>
      </c>
      <c r="Q578" s="488">
        <v>0</v>
      </c>
      <c r="R578" s="488">
        <v>0</v>
      </c>
      <c r="S578" s="488">
        <v>0</v>
      </c>
      <c r="T578" s="488">
        <v>0</v>
      </c>
      <c r="U578" s="488">
        <v>0</v>
      </c>
      <c r="V578" s="488">
        <v>0</v>
      </c>
      <c r="W578" s="488">
        <v>0</v>
      </c>
      <c r="X578" s="488">
        <v>0</v>
      </c>
      <c r="Y578" s="499" t="s">
        <v>418</v>
      </c>
      <c r="Z578" s="499" t="s">
        <v>418</v>
      </c>
      <c r="AA578" s="488">
        <v>0</v>
      </c>
      <c r="AB578" s="499">
        <v>0</v>
      </c>
      <c r="AC578" s="488">
        <v>0</v>
      </c>
      <c r="AD578" s="499">
        <v>0</v>
      </c>
      <c r="AE578" s="488">
        <v>0</v>
      </c>
      <c r="AF578" s="500">
        <v>0</v>
      </c>
    </row>
    <row r="579" spans="1:32" ht="15" customHeight="1" x14ac:dyDescent="0.2">
      <c r="A579" s="463" t="s">
        <v>74</v>
      </c>
      <c r="B579" s="482">
        <v>0</v>
      </c>
      <c r="C579" s="482">
        <v>0</v>
      </c>
      <c r="D579" s="482">
        <v>0</v>
      </c>
      <c r="E579" s="482">
        <v>0</v>
      </c>
      <c r="F579" s="482">
        <v>0</v>
      </c>
      <c r="G579" s="482">
        <v>0</v>
      </c>
      <c r="H579" s="482">
        <v>0</v>
      </c>
      <c r="I579" s="482" t="s">
        <v>20</v>
      </c>
      <c r="J579" s="479" t="s">
        <v>74</v>
      </c>
      <c r="K579" s="489">
        <v>0</v>
      </c>
      <c r="L579" s="482">
        <v>0</v>
      </c>
      <c r="M579" s="482">
        <v>0</v>
      </c>
      <c r="N579" s="482">
        <v>0</v>
      </c>
      <c r="O579" s="482">
        <v>0</v>
      </c>
      <c r="P579" s="482">
        <v>0</v>
      </c>
      <c r="Q579" s="482">
        <v>0</v>
      </c>
      <c r="R579" s="482">
        <v>0</v>
      </c>
      <c r="S579" s="482">
        <v>0</v>
      </c>
      <c r="T579" s="482">
        <v>0</v>
      </c>
      <c r="U579" s="482">
        <v>0</v>
      </c>
      <c r="V579" s="482">
        <v>0</v>
      </c>
      <c r="W579" s="482">
        <v>0</v>
      </c>
      <c r="X579" s="482">
        <v>0</v>
      </c>
      <c r="Y579" s="490" t="s">
        <v>418</v>
      </c>
      <c r="Z579" s="490" t="s">
        <v>418</v>
      </c>
      <c r="AA579" s="482">
        <v>0</v>
      </c>
      <c r="AB579" s="490">
        <v>0</v>
      </c>
      <c r="AC579" s="482">
        <v>0</v>
      </c>
      <c r="AD579" s="490">
        <v>0</v>
      </c>
      <c r="AE579" s="482">
        <v>0</v>
      </c>
      <c r="AF579" s="491">
        <v>0</v>
      </c>
    </row>
    <row r="580" spans="1:32" ht="15" customHeight="1" x14ac:dyDescent="0.2">
      <c r="A580" s="463" t="s">
        <v>75</v>
      </c>
      <c r="B580" s="482">
        <v>1</v>
      </c>
      <c r="C580" s="482">
        <v>0</v>
      </c>
      <c r="D580" s="482">
        <v>1</v>
      </c>
      <c r="E580" s="482">
        <v>0</v>
      </c>
      <c r="F580" s="482">
        <v>0</v>
      </c>
      <c r="G580" s="482">
        <v>0</v>
      </c>
      <c r="H580" s="482">
        <v>0</v>
      </c>
      <c r="I580" s="482" t="s">
        <v>20</v>
      </c>
      <c r="J580" s="479" t="s">
        <v>75</v>
      </c>
      <c r="K580" s="489">
        <v>0</v>
      </c>
      <c r="L580" s="482">
        <v>0</v>
      </c>
      <c r="M580" s="482">
        <v>0</v>
      </c>
      <c r="N580" s="482">
        <v>1</v>
      </c>
      <c r="O580" s="482">
        <v>0</v>
      </c>
      <c r="P580" s="482">
        <v>0</v>
      </c>
      <c r="Q580" s="482">
        <v>0</v>
      </c>
      <c r="R580" s="482">
        <v>0</v>
      </c>
      <c r="S580" s="482">
        <v>0</v>
      </c>
      <c r="T580" s="482">
        <v>0</v>
      </c>
      <c r="U580" s="482">
        <v>0</v>
      </c>
      <c r="V580" s="482">
        <v>0</v>
      </c>
      <c r="W580" s="482">
        <v>0</v>
      </c>
      <c r="X580" s="482">
        <v>0</v>
      </c>
      <c r="Y580" s="490">
        <v>22.8</v>
      </c>
      <c r="Z580" s="490" t="s">
        <v>418</v>
      </c>
      <c r="AA580" s="482">
        <v>0</v>
      </c>
      <c r="AB580" s="490">
        <v>0</v>
      </c>
      <c r="AC580" s="482">
        <v>0</v>
      </c>
      <c r="AD580" s="490">
        <v>0</v>
      </c>
      <c r="AE580" s="482">
        <v>0</v>
      </c>
      <c r="AF580" s="491">
        <v>0</v>
      </c>
    </row>
    <row r="581" spans="1:32" ht="15" customHeight="1" x14ac:dyDescent="0.2">
      <c r="A581" s="463" t="s">
        <v>76</v>
      </c>
      <c r="B581" s="482">
        <v>0</v>
      </c>
      <c r="C581" s="482">
        <v>0</v>
      </c>
      <c r="D581" s="482">
        <v>0</v>
      </c>
      <c r="E581" s="482">
        <v>0</v>
      </c>
      <c r="F581" s="482">
        <v>0</v>
      </c>
      <c r="G581" s="482">
        <v>0</v>
      </c>
      <c r="H581" s="482">
        <v>0</v>
      </c>
      <c r="I581" s="482" t="s">
        <v>20</v>
      </c>
      <c r="J581" s="479" t="s">
        <v>76</v>
      </c>
      <c r="K581" s="489">
        <v>0</v>
      </c>
      <c r="L581" s="482">
        <v>0</v>
      </c>
      <c r="M581" s="482">
        <v>0</v>
      </c>
      <c r="N581" s="482">
        <v>0</v>
      </c>
      <c r="O581" s="482">
        <v>0</v>
      </c>
      <c r="P581" s="482">
        <v>0</v>
      </c>
      <c r="Q581" s="482">
        <v>0</v>
      </c>
      <c r="R581" s="482">
        <v>0</v>
      </c>
      <c r="S581" s="482">
        <v>0</v>
      </c>
      <c r="T581" s="482">
        <v>0</v>
      </c>
      <c r="U581" s="482">
        <v>0</v>
      </c>
      <c r="V581" s="482">
        <v>0</v>
      </c>
      <c r="W581" s="482">
        <v>0</v>
      </c>
      <c r="X581" s="482">
        <v>0</v>
      </c>
      <c r="Y581" s="490" t="s">
        <v>418</v>
      </c>
      <c r="Z581" s="490" t="s">
        <v>418</v>
      </c>
      <c r="AA581" s="482">
        <v>0</v>
      </c>
      <c r="AB581" s="490">
        <v>0</v>
      </c>
      <c r="AC581" s="482">
        <v>0</v>
      </c>
      <c r="AD581" s="490">
        <v>0</v>
      </c>
      <c r="AE581" s="482">
        <v>0</v>
      </c>
      <c r="AF581" s="491">
        <v>0</v>
      </c>
    </row>
    <row r="582" spans="1:32" ht="15" customHeight="1" x14ac:dyDescent="0.2">
      <c r="A582" s="463" t="s">
        <v>43</v>
      </c>
      <c r="B582" s="482">
        <v>0</v>
      </c>
      <c r="C582" s="482">
        <v>0</v>
      </c>
      <c r="D582" s="482">
        <v>0</v>
      </c>
      <c r="E582" s="482">
        <v>0</v>
      </c>
      <c r="F582" s="482">
        <v>0</v>
      </c>
      <c r="G582" s="482">
        <v>0</v>
      </c>
      <c r="H582" s="482">
        <v>0</v>
      </c>
      <c r="I582" s="482" t="s">
        <v>20</v>
      </c>
      <c r="J582" s="479" t="s">
        <v>43</v>
      </c>
      <c r="K582" s="489">
        <v>0</v>
      </c>
      <c r="L582" s="482">
        <v>0</v>
      </c>
      <c r="M582" s="482">
        <v>0</v>
      </c>
      <c r="N582" s="482">
        <v>0</v>
      </c>
      <c r="O582" s="482">
        <v>0</v>
      </c>
      <c r="P582" s="482">
        <v>0</v>
      </c>
      <c r="Q582" s="482">
        <v>0</v>
      </c>
      <c r="R582" s="482">
        <v>0</v>
      </c>
      <c r="S582" s="482">
        <v>0</v>
      </c>
      <c r="T582" s="482">
        <v>0</v>
      </c>
      <c r="U582" s="482">
        <v>0</v>
      </c>
      <c r="V582" s="482">
        <v>0</v>
      </c>
      <c r="W582" s="482">
        <v>0</v>
      </c>
      <c r="X582" s="482">
        <v>0</v>
      </c>
      <c r="Y582" s="490" t="s">
        <v>418</v>
      </c>
      <c r="Z582" s="490" t="s">
        <v>418</v>
      </c>
      <c r="AA582" s="482">
        <v>0</v>
      </c>
      <c r="AB582" s="490">
        <v>0</v>
      </c>
      <c r="AC582" s="482">
        <v>0</v>
      </c>
      <c r="AD582" s="490">
        <v>0</v>
      </c>
      <c r="AE582" s="482">
        <v>0</v>
      </c>
      <c r="AF582" s="491">
        <v>0</v>
      </c>
    </row>
    <row r="583" spans="1:32" ht="15" customHeight="1" x14ac:dyDescent="0.2">
      <c r="A583" s="463" t="s">
        <v>77</v>
      </c>
      <c r="B583" s="482">
        <v>3</v>
      </c>
      <c r="C583" s="482">
        <v>0</v>
      </c>
      <c r="D583" s="482">
        <v>3</v>
      </c>
      <c r="E583" s="482">
        <v>0</v>
      </c>
      <c r="F583" s="482">
        <v>0</v>
      </c>
      <c r="G583" s="482">
        <v>0</v>
      </c>
      <c r="H583" s="482">
        <v>0</v>
      </c>
      <c r="I583" s="482" t="s">
        <v>20</v>
      </c>
      <c r="J583" s="479" t="s">
        <v>77</v>
      </c>
      <c r="K583" s="489">
        <v>0</v>
      </c>
      <c r="L583" s="482">
        <v>1</v>
      </c>
      <c r="M583" s="482">
        <v>2</v>
      </c>
      <c r="N583" s="482">
        <v>0</v>
      </c>
      <c r="O583" s="482">
        <v>0</v>
      </c>
      <c r="P583" s="482">
        <v>0</v>
      </c>
      <c r="Q583" s="482">
        <v>0</v>
      </c>
      <c r="R583" s="482">
        <v>0</v>
      </c>
      <c r="S583" s="482">
        <v>0</v>
      </c>
      <c r="T583" s="482">
        <v>0</v>
      </c>
      <c r="U583" s="482">
        <v>0</v>
      </c>
      <c r="V583" s="482">
        <v>0</v>
      </c>
      <c r="W583" s="482">
        <v>0</v>
      </c>
      <c r="X583" s="482">
        <v>0</v>
      </c>
      <c r="Y583" s="490">
        <v>16.5</v>
      </c>
      <c r="Z583" s="490" t="s">
        <v>418</v>
      </c>
      <c r="AA583" s="482">
        <v>0</v>
      </c>
      <c r="AB583" s="490">
        <v>0</v>
      </c>
      <c r="AC583" s="482">
        <v>0</v>
      </c>
      <c r="AD583" s="490">
        <v>0</v>
      </c>
      <c r="AE583" s="482">
        <v>0</v>
      </c>
      <c r="AF583" s="491">
        <v>0</v>
      </c>
    </row>
    <row r="584" spans="1:32" ht="15" customHeight="1" x14ac:dyDescent="0.2">
      <c r="A584" s="463" t="s">
        <v>78</v>
      </c>
      <c r="B584" s="482">
        <v>0</v>
      </c>
      <c r="C584" s="482">
        <v>0</v>
      </c>
      <c r="D584" s="482">
        <v>0</v>
      </c>
      <c r="E584" s="482">
        <v>0</v>
      </c>
      <c r="F584" s="482">
        <v>0</v>
      </c>
      <c r="G584" s="482">
        <v>0</v>
      </c>
      <c r="H584" s="482">
        <v>0</v>
      </c>
      <c r="I584" s="482" t="s">
        <v>20</v>
      </c>
      <c r="J584" s="479" t="s">
        <v>78</v>
      </c>
      <c r="K584" s="489">
        <v>0</v>
      </c>
      <c r="L584" s="482">
        <v>0</v>
      </c>
      <c r="M584" s="482">
        <v>0</v>
      </c>
      <c r="N584" s="482">
        <v>0</v>
      </c>
      <c r="O584" s="482">
        <v>0</v>
      </c>
      <c r="P584" s="482">
        <v>0</v>
      </c>
      <c r="Q584" s="482">
        <v>0</v>
      </c>
      <c r="R584" s="482">
        <v>0</v>
      </c>
      <c r="S584" s="482">
        <v>0</v>
      </c>
      <c r="T584" s="482">
        <v>0</v>
      </c>
      <c r="U584" s="482">
        <v>0</v>
      </c>
      <c r="V584" s="482">
        <v>0</v>
      </c>
      <c r="W584" s="482">
        <v>0</v>
      </c>
      <c r="X584" s="482">
        <v>0</v>
      </c>
      <c r="Y584" s="490" t="s">
        <v>418</v>
      </c>
      <c r="Z584" s="490" t="s">
        <v>418</v>
      </c>
      <c r="AA584" s="482">
        <v>0</v>
      </c>
      <c r="AB584" s="490">
        <v>0</v>
      </c>
      <c r="AC584" s="482">
        <v>0</v>
      </c>
      <c r="AD584" s="490">
        <v>0</v>
      </c>
      <c r="AE584" s="482">
        <v>0</v>
      </c>
      <c r="AF584" s="491">
        <v>0</v>
      </c>
    </row>
    <row r="585" spans="1:32" ht="15" customHeight="1" x14ac:dyDescent="0.2">
      <c r="A585" s="463" t="s">
        <v>79</v>
      </c>
      <c r="B585" s="482">
        <v>1</v>
      </c>
      <c r="C585" s="482">
        <v>0</v>
      </c>
      <c r="D585" s="482">
        <v>1</v>
      </c>
      <c r="E585" s="482">
        <v>0</v>
      </c>
      <c r="F585" s="482">
        <v>0</v>
      </c>
      <c r="G585" s="482">
        <v>0</v>
      </c>
      <c r="H585" s="482">
        <v>0</v>
      </c>
      <c r="I585" s="482" t="s">
        <v>20</v>
      </c>
      <c r="J585" s="479" t="s">
        <v>79</v>
      </c>
      <c r="K585" s="489">
        <v>0</v>
      </c>
      <c r="L585" s="482">
        <v>0</v>
      </c>
      <c r="M585" s="482">
        <v>1</v>
      </c>
      <c r="N585" s="482">
        <v>0</v>
      </c>
      <c r="O585" s="482">
        <v>0</v>
      </c>
      <c r="P585" s="482">
        <v>0</v>
      </c>
      <c r="Q585" s="482">
        <v>0</v>
      </c>
      <c r="R585" s="482">
        <v>0</v>
      </c>
      <c r="S585" s="482">
        <v>0</v>
      </c>
      <c r="T585" s="482">
        <v>0</v>
      </c>
      <c r="U585" s="482">
        <v>0</v>
      </c>
      <c r="V585" s="482">
        <v>0</v>
      </c>
      <c r="W585" s="482">
        <v>0</v>
      </c>
      <c r="X585" s="482">
        <v>0</v>
      </c>
      <c r="Y585" s="490">
        <v>17.8</v>
      </c>
      <c r="Z585" s="490" t="s">
        <v>418</v>
      </c>
      <c r="AA585" s="482">
        <v>0</v>
      </c>
      <c r="AB585" s="490">
        <v>0</v>
      </c>
      <c r="AC585" s="482">
        <v>0</v>
      </c>
      <c r="AD585" s="490">
        <v>0</v>
      </c>
      <c r="AE585" s="482">
        <v>0</v>
      </c>
      <c r="AF585" s="491">
        <v>0</v>
      </c>
    </row>
    <row r="586" spans="1:32" ht="15" customHeight="1" x14ac:dyDescent="0.2">
      <c r="A586" s="463" t="s">
        <v>45</v>
      </c>
      <c r="B586" s="488">
        <v>1</v>
      </c>
      <c r="C586" s="488">
        <v>0</v>
      </c>
      <c r="D586" s="488">
        <v>1</v>
      </c>
      <c r="E586" s="488">
        <v>0</v>
      </c>
      <c r="F586" s="488">
        <v>0</v>
      </c>
      <c r="G586" s="488">
        <v>0</v>
      </c>
      <c r="H586" s="488">
        <v>0</v>
      </c>
      <c r="I586" s="488" t="s">
        <v>20</v>
      </c>
      <c r="J586" s="479" t="s">
        <v>45</v>
      </c>
      <c r="K586" s="498">
        <v>0</v>
      </c>
      <c r="L586" s="488">
        <v>1</v>
      </c>
      <c r="M586" s="488">
        <v>0</v>
      </c>
      <c r="N586" s="488">
        <v>0</v>
      </c>
      <c r="O586" s="488">
        <v>0</v>
      </c>
      <c r="P586" s="488">
        <v>0</v>
      </c>
      <c r="Q586" s="488">
        <v>0</v>
      </c>
      <c r="R586" s="488">
        <v>0</v>
      </c>
      <c r="S586" s="488">
        <v>0</v>
      </c>
      <c r="T586" s="488">
        <v>0</v>
      </c>
      <c r="U586" s="488">
        <v>0</v>
      </c>
      <c r="V586" s="488">
        <v>0</v>
      </c>
      <c r="W586" s="488">
        <v>0</v>
      </c>
      <c r="X586" s="488">
        <v>0</v>
      </c>
      <c r="Y586" s="499">
        <v>13.6</v>
      </c>
      <c r="Z586" s="499" t="s">
        <v>418</v>
      </c>
      <c r="AA586" s="488">
        <v>0</v>
      </c>
      <c r="AB586" s="499">
        <v>0</v>
      </c>
      <c r="AC586" s="488">
        <v>0</v>
      </c>
      <c r="AD586" s="499">
        <v>0</v>
      </c>
      <c r="AE586" s="488">
        <v>0</v>
      </c>
      <c r="AF586" s="500">
        <v>0</v>
      </c>
    </row>
    <row r="587" spans="1:32" ht="15" customHeight="1" x14ac:dyDescent="0.2">
      <c r="A587" s="463" t="s">
        <v>80</v>
      </c>
      <c r="B587" s="482">
        <v>0</v>
      </c>
      <c r="C587" s="482">
        <v>0</v>
      </c>
      <c r="D587" s="482">
        <v>0</v>
      </c>
      <c r="E587" s="482">
        <v>0</v>
      </c>
      <c r="F587" s="482">
        <v>0</v>
      </c>
      <c r="G587" s="482">
        <v>0</v>
      </c>
      <c r="H587" s="482">
        <v>0</v>
      </c>
      <c r="I587" s="482" t="s">
        <v>20</v>
      </c>
      <c r="J587" s="479" t="s">
        <v>80</v>
      </c>
      <c r="K587" s="489">
        <v>0</v>
      </c>
      <c r="L587" s="482">
        <v>0</v>
      </c>
      <c r="M587" s="482">
        <v>0</v>
      </c>
      <c r="N587" s="482">
        <v>0</v>
      </c>
      <c r="O587" s="482">
        <v>0</v>
      </c>
      <c r="P587" s="482">
        <v>0</v>
      </c>
      <c r="Q587" s="482">
        <v>0</v>
      </c>
      <c r="R587" s="482">
        <v>0</v>
      </c>
      <c r="S587" s="482">
        <v>0</v>
      </c>
      <c r="T587" s="482">
        <v>0</v>
      </c>
      <c r="U587" s="482">
        <v>0</v>
      </c>
      <c r="V587" s="482">
        <v>0</v>
      </c>
      <c r="W587" s="482">
        <v>0</v>
      </c>
      <c r="X587" s="482">
        <v>0</v>
      </c>
      <c r="Y587" s="490" t="s">
        <v>418</v>
      </c>
      <c r="Z587" s="490" t="s">
        <v>418</v>
      </c>
      <c r="AA587" s="482">
        <v>0</v>
      </c>
      <c r="AB587" s="490">
        <v>0</v>
      </c>
      <c r="AC587" s="482">
        <v>0</v>
      </c>
      <c r="AD587" s="490">
        <v>0</v>
      </c>
      <c r="AE587" s="482">
        <v>0</v>
      </c>
      <c r="AF587" s="491">
        <v>0</v>
      </c>
    </row>
    <row r="588" spans="1:32" ht="15" customHeight="1" x14ac:dyDescent="0.2">
      <c r="A588" s="463" t="s">
        <v>81</v>
      </c>
      <c r="B588" s="482">
        <v>2</v>
      </c>
      <c r="C588" s="482">
        <v>0</v>
      </c>
      <c r="D588" s="482">
        <v>2</v>
      </c>
      <c r="E588" s="482">
        <v>0</v>
      </c>
      <c r="F588" s="482">
        <v>0</v>
      </c>
      <c r="G588" s="482">
        <v>0</v>
      </c>
      <c r="H588" s="482">
        <v>0</v>
      </c>
      <c r="I588" s="482" t="s">
        <v>20</v>
      </c>
      <c r="J588" s="479" t="s">
        <v>81</v>
      </c>
      <c r="K588" s="489">
        <v>0</v>
      </c>
      <c r="L588" s="482">
        <v>1</v>
      </c>
      <c r="M588" s="482">
        <v>0</v>
      </c>
      <c r="N588" s="482">
        <v>1</v>
      </c>
      <c r="O588" s="482">
        <v>0</v>
      </c>
      <c r="P588" s="482">
        <v>0</v>
      </c>
      <c r="Q588" s="482">
        <v>0</v>
      </c>
      <c r="R588" s="482">
        <v>0</v>
      </c>
      <c r="S588" s="482">
        <v>0</v>
      </c>
      <c r="T588" s="482">
        <v>0</v>
      </c>
      <c r="U588" s="482">
        <v>0</v>
      </c>
      <c r="V588" s="482">
        <v>0</v>
      </c>
      <c r="W588" s="482">
        <v>0</v>
      </c>
      <c r="X588" s="482">
        <v>0</v>
      </c>
      <c r="Y588" s="490">
        <v>17.7</v>
      </c>
      <c r="Z588" s="490" t="s">
        <v>418</v>
      </c>
      <c r="AA588" s="482">
        <v>0</v>
      </c>
      <c r="AB588" s="490">
        <v>0</v>
      </c>
      <c r="AC588" s="482">
        <v>0</v>
      </c>
      <c r="AD588" s="490">
        <v>0</v>
      </c>
      <c r="AE588" s="482">
        <v>0</v>
      </c>
      <c r="AF588" s="491">
        <v>0</v>
      </c>
    </row>
    <row r="589" spans="1:32" ht="15" customHeight="1" x14ac:dyDescent="0.2">
      <c r="A589" s="463" t="s">
        <v>82</v>
      </c>
      <c r="B589" s="482">
        <v>4</v>
      </c>
      <c r="C589" s="482">
        <v>1</v>
      </c>
      <c r="D589" s="482">
        <v>3</v>
      </c>
      <c r="E589" s="482">
        <v>0</v>
      </c>
      <c r="F589" s="482">
        <v>0</v>
      </c>
      <c r="G589" s="482">
        <v>0</v>
      </c>
      <c r="H589" s="482">
        <v>0</v>
      </c>
      <c r="I589" s="482" t="s">
        <v>20</v>
      </c>
      <c r="J589" s="479" t="s">
        <v>82</v>
      </c>
      <c r="K589" s="489">
        <v>1</v>
      </c>
      <c r="L589" s="482">
        <v>2</v>
      </c>
      <c r="M589" s="482">
        <v>1</v>
      </c>
      <c r="N589" s="482">
        <v>0</v>
      </c>
      <c r="O589" s="482">
        <v>0</v>
      </c>
      <c r="P589" s="482">
        <v>0</v>
      </c>
      <c r="Q589" s="482">
        <v>0</v>
      </c>
      <c r="R589" s="482">
        <v>0</v>
      </c>
      <c r="S589" s="482">
        <v>0</v>
      </c>
      <c r="T589" s="482">
        <v>0</v>
      </c>
      <c r="U589" s="482">
        <v>0</v>
      </c>
      <c r="V589" s="482">
        <v>0</v>
      </c>
      <c r="W589" s="482">
        <v>0</v>
      </c>
      <c r="X589" s="482">
        <v>0</v>
      </c>
      <c r="Y589" s="490">
        <v>13.3</v>
      </c>
      <c r="Z589" s="490" t="s">
        <v>418</v>
      </c>
      <c r="AA589" s="482">
        <v>0</v>
      </c>
      <c r="AB589" s="490">
        <v>0</v>
      </c>
      <c r="AC589" s="482">
        <v>0</v>
      </c>
      <c r="AD589" s="490">
        <v>0</v>
      </c>
      <c r="AE589" s="482">
        <v>0</v>
      </c>
      <c r="AF589" s="491">
        <v>0</v>
      </c>
    </row>
    <row r="590" spans="1:32" ht="15" customHeight="1" x14ac:dyDescent="0.2">
      <c r="A590" s="463" t="s">
        <v>47</v>
      </c>
      <c r="B590" s="482">
        <v>1</v>
      </c>
      <c r="C590" s="482">
        <v>0</v>
      </c>
      <c r="D590" s="482">
        <v>1</v>
      </c>
      <c r="E590" s="482">
        <v>0</v>
      </c>
      <c r="F590" s="482">
        <v>0</v>
      </c>
      <c r="G590" s="482">
        <v>0</v>
      </c>
      <c r="H590" s="482">
        <v>0</v>
      </c>
      <c r="I590" s="482" t="s">
        <v>20</v>
      </c>
      <c r="J590" s="479" t="s">
        <v>47</v>
      </c>
      <c r="K590" s="489">
        <v>0</v>
      </c>
      <c r="L590" s="482">
        <v>1</v>
      </c>
      <c r="M590" s="482">
        <v>0</v>
      </c>
      <c r="N590" s="482">
        <v>0</v>
      </c>
      <c r="O590" s="482">
        <v>0</v>
      </c>
      <c r="P590" s="482">
        <v>0</v>
      </c>
      <c r="Q590" s="482">
        <v>0</v>
      </c>
      <c r="R590" s="482">
        <v>0</v>
      </c>
      <c r="S590" s="482">
        <v>0</v>
      </c>
      <c r="T590" s="482">
        <v>0</v>
      </c>
      <c r="U590" s="482">
        <v>0</v>
      </c>
      <c r="V590" s="482">
        <v>0</v>
      </c>
      <c r="W590" s="482">
        <v>0</v>
      </c>
      <c r="X590" s="482">
        <v>0</v>
      </c>
      <c r="Y590" s="490">
        <v>10.5</v>
      </c>
      <c r="Z590" s="490" t="s">
        <v>418</v>
      </c>
      <c r="AA590" s="482">
        <v>0</v>
      </c>
      <c r="AB590" s="490">
        <v>0</v>
      </c>
      <c r="AC590" s="482">
        <v>0</v>
      </c>
      <c r="AD590" s="490">
        <v>0</v>
      </c>
      <c r="AE590" s="482">
        <v>0</v>
      </c>
      <c r="AF590" s="491">
        <v>0</v>
      </c>
    </row>
    <row r="591" spans="1:32" ht="15" customHeight="1" x14ac:dyDescent="0.2">
      <c r="A591" s="463" t="s">
        <v>83</v>
      </c>
      <c r="B591" s="482">
        <v>0</v>
      </c>
      <c r="C591" s="482">
        <v>0</v>
      </c>
      <c r="D591" s="482">
        <v>0</v>
      </c>
      <c r="E591" s="482">
        <v>0</v>
      </c>
      <c r="F591" s="482">
        <v>0</v>
      </c>
      <c r="G591" s="482">
        <v>0</v>
      </c>
      <c r="H591" s="482">
        <v>0</v>
      </c>
      <c r="I591" s="482" t="s">
        <v>20</v>
      </c>
      <c r="J591" s="479" t="s">
        <v>83</v>
      </c>
      <c r="K591" s="489">
        <v>0</v>
      </c>
      <c r="L591" s="482">
        <v>0</v>
      </c>
      <c r="M591" s="482">
        <v>0</v>
      </c>
      <c r="N591" s="482">
        <v>0</v>
      </c>
      <c r="O591" s="482">
        <v>0</v>
      </c>
      <c r="P591" s="482">
        <v>0</v>
      </c>
      <c r="Q591" s="482">
        <v>0</v>
      </c>
      <c r="R591" s="482">
        <v>0</v>
      </c>
      <c r="S591" s="482">
        <v>0</v>
      </c>
      <c r="T591" s="482">
        <v>0</v>
      </c>
      <c r="U591" s="482">
        <v>0</v>
      </c>
      <c r="V591" s="482">
        <v>0</v>
      </c>
      <c r="W591" s="482">
        <v>0</v>
      </c>
      <c r="X591" s="482">
        <v>0</v>
      </c>
      <c r="Y591" s="490" t="s">
        <v>418</v>
      </c>
      <c r="Z591" s="490" t="s">
        <v>418</v>
      </c>
      <c r="AA591" s="482">
        <v>0</v>
      </c>
      <c r="AB591" s="490">
        <v>0</v>
      </c>
      <c r="AC591" s="482">
        <v>0</v>
      </c>
      <c r="AD591" s="490">
        <v>0</v>
      </c>
      <c r="AE591" s="482">
        <v>0</v>
      </c>
      <c r="AF591" s="491">
        <v>0</v>
      </c>
    </row>
    <row r="592" spans="1:32" ht="15" customHeight="1" x14ac:dyDescent="0.2">
      <c r="A592" s="463" t="s">
        <v>84</v>
      </c>
      <c r="B592" s="482">
        <v>1</v>
      </c>
      <c r="C592" s="482">
        <v>0</v>
      </c>
      <c r="D592" s="482">
        <v>1</v>
      </c>
      <c r="E592" s="482">
        <v>0</v>
      </c>
      <c r="F592" s="482">
        <v>0</v>
      </c>
      <c r="G592" s="482">
        <v>0</v>
      </c>
      <c r="H592" s="482">
        <v>0</v>
      </c>
      <c r="I592" s="482" t="s">
        <v>20</v>
      </c>
      <c r="J592" s="479" t="s">
        <v>84</v>
      </c>
      <c r="K592" s="489">
        <v>0</v>
      </c>
      <c r="L592" s="482">
        <v>1</v>
      </c>
      <c r="M592" s="482">
        <v>0</v>
      </c>
      <c r="N592" s="482">
        <v>0</v>
      </c>
      <c r="O592" s="482">
        <v>0</v>
      </c>
      <c r="P592" s="482">
        <v>0</v>
      </c>
      <c r="Q592" s="482">
        <v>0</v>
      </c>
      <c r="R592" s="482">
        <v>0</v>
      </c>
      <c r="S592" s="482">
        <v>0</v>
      </c>
      <c r="T592" s="482">
        <v>0</v>
      </c>
      <c r="U592" s="482">
        <v>0</v>
      </c>
      <c r="V592" s="482">
        <v>0</v>
      </c>
      <c r="W592" s="482">
        <v>0</v>
      </c>
      <c r="X592" s="482">
        <v>0</v>
      </c>
      <c r="Y592" s="490">
        <v>14.5</v>
      </c>
      <c r="Z592" s="490" t="s">
        <v>418</v>
      </c>
      <c r="AA592" s="482">
        <v>0</v>
      </c>
      <c r="AB592" s="490">
        <v>0</v>
      </c>
      <c r="AC592" s="482">
        <v>0</v>
      </c>
      <c r="AD592" s="490">
        <v>0</v>
      </c>
      <c r="AE592" s="482">
        <v>0</v>
      </c>
      <c r="AF592" s="491">
        <v>0</v>
      </c>
    </row>
    <row r="593" spans="1:32" ht="15" customHeight="1" x14ac:dyDescent="0.2">
      <c r="A593" s="463" t="s">
        <v>85</v>
      </c>
      <c r="B593" s="482">
        <v>0</v>
      </c>
      <c r="C593" s="482">
        <v>0</v>
      </c>
      <c r="D593" s="482">
        <v>0</v>
      </c>
      <c r="E593" s="482">
        <v>0</v>
      </c>
      <c r="F593" s="482">
        <v>0</v>
      </c>
      <c r="G593" s="482">
        <v>0</v>
      </c>
      <c r="H593" s="482">
        <v>0</v>
      </c>
      <c r="I593" s="482" t="s">
        <v>20</v>
      </c>
      <c r="J593" s="479" t="s">
        <v>85</v>
      </c>
      <c r="K593" s="489">
        <v>0</v>
      </c>
      <c r="L593" s="482">
        <v>0</v>
      </c>
      <c r="M593" s="482">
        <v>0</v>
      </c>
      <c r="N593" s="482">
        <v>0</v>
      </c>
      <c r="O593" s="482">
        <v>0</v>
      </c>
      <c r="P593" s="482">
        <v>0</v>
      </c>
      <c r="Q593" s="482">
        <v>0</v>
      </c>
      <c r="R593" s="482">
        <v>0</v>
      </c>
      <c r="S593" s="482">
        <v>0</v>
      </c>
      <c r="T593" s="482">
        <v>0</v>
      </c>
      <c r="U593" s="482">
        <v>0</v>
      </c>
      <c r="V593" s="482">
        <v>0</v>
      </c>
      <c r="W593" s="482">
        <v>0</v>
      </c>
      <c r="X593" s="482">
        <v>0</v>
      </c>
      <c r="Y593" s="490" t="s">
        <v>418</v>
      </c>
      <c r="Z593" s="490" t="s">
        <v>418</v>
      </c>
      <c r="AA593" s="482">
        <v>0</v>
      </c>
      <c r="AB593" s="490">
        <v>0</v>
      </c>
      <c r="AC593" s="482">
        <v>0</v>
      </c>
      <c r="AD593" s="490">
        <v>0</v>
      </c>
      <c r="AE593" s="482">
        <v>0</v>
      </c>
      <c r="AF593" s="491">
        <v>0</v>
      </c>
    </row>
    <row r="594" spans="1:32" ht="15" customHeight="1" x14ac:dyDescent="0.2">
      <c r="A594" s="463" t="s">
        <v>49</v>
      </c>
      <c r="B594" s="482">
        <v>1</v>
      </c>
      <c r="C594" s="482">
        <v>0</v>
      </c>
      <c r="D594" s="482">
        <v>1</v>
      </c>
      <c r="E594" s="482">
        <v>0</v>
      </c>
      <c r="F594" s="482">
        <v>0</v>
      </c>
      <c r="G594" s="482">
        <v>0</v>
      </c>
      <c r="H594" s="482">
        <v>0</v>
      </c>
      <c r="I594" s="482" t="s">
        <v>20</v>
      </c>
      <c r="J594" s="479" t="s">
        <v>49</v>
      </c>
      <c r="K594" s="489">
        <v>0</v>
      </c>
      <c r="L594" s="482">
        <v>1</v>
      </c>
      <c r="M594" s="482">
        <v>0</v>
      </c>
      <c r="N594" s="482">
        <v>0</v>
      </c>
      <c r="O594" s="482">
        <v>0</v>
      </c>
      <c r="P594" s="482">
        <v>0</v>
      </c>
      <c r="Q594" s="482">
        <v>0</v>
      </c>
      <c r="R594" s="482">
        <v>0</v>
      </c>
      <c r="S594" s="482">
        <v>0</v>
      </c>
      <c r="T594" s="482">
        <v>0</v>
      </c>
      <c r="U594" s="482">
        <v>0</v>
      </c>
      <c r="V594" s="482">
        <v>0</v>
      </c>
      <c r="W594" s="482">
        <v>0</v>
      </c>
      <c r="X594" s="482">
        <v>0</v>
      </c>
      <c r="Y594" s="490">
        <v>14.8</v>
      </c>
      <c r="Z594" s="490" t="s">
        <v>418</v>
      </c>
      <c r="AA594" s="482">
        <v>0</v>
      </c>
      <c r="AB594" s="490">
        <v>0</v>
      </c>
      <c r="AC594" s="482">
        <v>0</v>
      </c>
      <c r="AD594" s="490">
        <v>0</v>
      </c>
      <c r="AE594" s="482">
        <v>0</v>
      </c>
      <c r="AF594" s="491">
        <v>0</v>
      </c>
    </row>
    <row r="595" spans="1:32" ht="15" customHeight="1" x14ac:dyDescent="0.2">
      <c r="A595" s="463" t="s">
        <v>86</v>
      </c>
      <c r="B595" s="482">
        <v>0</v>
      </c>
      <c r="C595" s="482">
        <v>0</v>
      </c>
      <c r="D595" s="482">
        <v>0</v>
      </c>
      <c r="E595" s="482">
        <v>0</v>
      </c>
      <c r="F595" s="482">
        <v>0</v>
      </c>
      <c r="G595" s="482">
        <v>0</v>
      </c>
      <c r="H595" s="482">
        <v>0</v>
      </c>
      <c r="I595" s="482" t="s">
        <v>20</v>
      </c>
      <c r="J595" s="479" t="s">
        <v>86</v>
      </c>
      <c r="K595" s="489">
        <v>0</v>
      </c>
      <c r="L595" s="482">
        <v>0</v>
      </c>
      <c r="M595" s="482">
        <v>0</v>
      </c>
      <c r="N595" s="482">
        <v>0</v>
      </c>
      <c r="O595" s="482">
        <v>0</v>
      </c>
      <c r="P595" s="482">
        <v>0</v>
      </c>
      <c r="Q595" s="482">
        <v>0</v>
      </c>
      <c r="R595" s="482">
        <v>0</v>
      </c>
      <c r="S595" s="482">
        <v>0</v>
      </c>
      <c r="T595" s="482">
        <v>0</v>
      </c>
      <c r="U595" s="482">
        <v>0</v>
      </c>
      <c r="V595" s="482">
        <v>0</v>
      </c>
      <c r="W595" s="482">
        <v>0</v>
      </c>
      <c r="X595" s="482">
        <v>0</v>
      </c>
      <c r="Y595" s="490" t="s">
        <v>418</v>
      </c>
      <c r="Z595" s="490" t="s">
        <v>418</v>
      </c>
      <c r="AA595" s="482">
        <v>0</v>
      </c>
      <c r="AB595" s="490">
        <v>0</v>
      </c>
      <c r="AC595" s="482">
        <v>0</v>
      </c>
      <c r="AD595" s="490">
        <v>0</v>
      </c>
      <c r="AE595" s="482">
        <v>0</v>
      </c>
      <c r="AF595" s="491">
        <v>0</v>
      </c>
    </row>
    <row r="596" spans="1:32" ht="15" customHeight="1" x14ac:dyDescent="0.2">
      <c r="A596" s="463" t="s">
        <v>87</v>
      </c>
      <c r="B596" s="482">
        <v>1</v>
      </c>
      <c r="C596" s="482">
        <v>0</v>
      </c>
      <c r="D596" s="482">
        <v>1</v>
      </c>
      <c r="E596" s="482">
        <v>0</v>
      </c>
      <c r="F596" s="482">
        <v>0</v>
      </c>
      <c r="G596" s="482">
        <v>0</v>
      </c>
      <c r="H596" s="482">
        <v>0</v>
      </c>
      <c r="I596" s="482" t="s">
        <v>20</v>
      </c>
      <c r="J596" s="479" t="s">
        <v>87</v>
      </c>
      <c r="K596" s="489">
        <v>0</v>
      </c>
      <c r="L596" s="482">
        <v>1</v>
      </c>
      <c r="M596" s="482">
        <v>0</v>
      </c>
      <c r="N596" s="482">
        <v>0</v>
      </c>
      <c r="O596" s="482">
        <v>0</v>
      </c>
      <c r="P596" s="482">
        <v>0</v>
      </c>
      <c r="Q596" s="482">
        <v>0</v>
      </c>
      <c r="R596" s="482">
        <v>0</v>
      </c>
      <c r="S596" s="482">
        <v>0</v>
      </c>
      <c r="T596" s="482">
        <v>0</v>
      </c>
      <c r="U596" s="482">
        <v>0</v>
      </c>
      <c r="V596" s="482">
        <v>0</v>
      </c>
      <c r="W596" s="482">
        <v>0</v>
      </c>
      <c r="X596" s="482">
        <v>0</v>
      </c>
      <c r="Y596" s="490">
        <v>11.6</v>
      </c>
      <c r="Z596" s="490" t="s">
        <v>418</v>
      </c>
      <c r="AA596" s="482">
        <v>0</v>
      </c>
      <c r="AB596" s="490">
        <v>0</v>
      </c>
      <c r="AC596" s="482">
        <v>0</v>
      </c>
      <c r="AD596" s="490">
        <v>0</v>
      </c>
      <c r="AE596" s="482">
        <v>0</v>
      </c>
      <c r="AF596" s="491">
        <v>0</v>
      </c>
    </row>
    <row r="597" spans="1:32" ht="15" customHeight="1" x14ac:dyDescent="0.2">
      <c r="A597" s="463" t="s">
        <v>88</v>
      </c>
      <c r="B597" s="482">
        <v>0</v>
      </c>
      <c r="C597" s="482">
        <v>0</v>
      </c>
      <c r="D597" s="482">
        <v>0</v>
      </c>
      <c r="E597" s="482">
        <v>0</v>
      </c>
      <c r="F597" s="482">
        <v>0</v>
      </c>
      <c r="G597" s="482">
        <v>0</v>
      </c>
      <c r="H597" s="482">
        <v>0</v>
      </c>
      <c r="I597" s="482" t="s">
        <v>20</v>
      </c>
      <c r="J597" s="479" t="s">
        <v>88</v>
      </c>
      <c r="K597" s="489">
        <v>0</v>
      </c>
      <c r="L597" s="482">
        <v>0</v>
      </c>
      <c r="M597" s="482">
        <v>0</v>
      </c>
      <c r="N597" s="482">
        <v>0</v>
      </c>
      <c r="O597" s="482">
        <v>0</v>
      </c>
      <c r="P597" s="482">
        <v>0</v>
      </c>
      <c r="Q597" s="482">
        <v>0</v>
      </c>
      <c r="R597" s="482">
        <v>0</v>
      </c>
      <c r="S597" s="482">
        <v>0</v>
      </c>
      <c r="T597" s="482">
        <v>0</v>
      </c>
      <c r="U597" s="482">
        <v>0</v>
      </c>
      <c r="V597" s="482">
        <v>0</v>
      </c>
      <c r="W597" s="482">
        <v>0</v>
      </c>
      <c r="X597" s="482">
        <v>0</v>
      </c>
      <c r="Y597" s="490" t="s">
        <v>418</v>
      </c>
      <c r="Z597" s="490" t="s">
        <v>418</v>
      </c>
      <c r="AA597" s="482">
        <v>0</v>
      </c>
      <c r="AB597" s="490">
        <v>0</v>
      </c>
      <c r="AC597" s="482">
        <v>0</v>
      </c>
      <c r="AD597" s="490">
        <v>0</v>
      </c>
      <c r="AE597" s="482">
        <v>0</v>
      </c>
      <c r="AF597" s="491">
        <v>0</v>
      </c>
    </row>
    <row r="598" spans="1:32" ht="15" customHeight="1" x14ac:dyDescent="0.2">
      <c r="A598" s="463" t="s">
        <v>50</v>
      </c>
      <c r="B598" s="482">
        <v>3</v>
      </c>
      <c r="C598" s="482">
        <v>0</v>
      </c>
      <c r="D598" s="482">
        <v>3</v>
      </c>
      <c r="E598" s="482">
        <v>0</v>
      </c>
      <c r="F598" s="482">
        <v>0</v>
      </c>
      <c r="G598" s="482">
        <v>0</v>
      </c>
      <c r="H598" s="482">
        <v>0</v>
      </c>
      <c r="I598" s="482" t="s">
        <v>20</v>
      </c>
      <c r="J598" s="479" t="s">
        <v>50</v>
      </c>
      <c r="K598" s="489">
        <v>0</v>
      </c>
      <c r="L598" s="482">
        <v>1</v>
      </c>
      <c r="M598" s="482">
        <v>1</v>
      </c>
      <c r="N598" s="482">
        <v>1</v>
      </c>
      <c r="O598" s="482">
        <v>0</v>
      </c>
      <c r="P598" s="482">
        <v>0</v>
      </c>
      <c r="Q598" s="482">
        <v>0</v>
      </c>
      <c r="R598" s="482">
        <v>0</v>
      </c>
      <c r="S598" s="482">
        <v>0</v>
      </c>
      <c r="T598" s="482">
        <v>0</v>
      </c>
      <c r="U598" s="482">
        <v>0</v>
      </c>
      <c r="V598" s="482">
        <v>0</v>
      </c>
      <c r="W598" s="482">
        <v>0</v>
      </c>
      <c r="X598" s="482">
        <v>0</v>
      </c>
      <c r="Y598" s="490">
        <v>17.2</v>
      </c>
      <c r="Z598" s="490" t="s">
        <v>418</v>
      </c>
      <c r="AA598" s="482">
        <v>0</v>
      </c>
      <c r="AB598" s="490">
        <v>0</v>
      </c>
      <c r="AC598" s="482">
        <v>0</v>
      </c>
      <c r="AD598" s="490">
        <v>0</v>
      </c>
      <c r="AE598" s="482">
        <v>0</v>
      </c>
      <c r="AF598" s="491">
        <v>0</v>
      </c>
    </row>
    <row r="599" spans="1:32" ht="15" customHeight="1" x14ac:dyDescent="0.2">
      <c r="A599" s="463" t="s">
        <v>89</v>
      </c>
      <c r="B599" s="482">
        <v>0</v>
      </c>
      <c r="C599" s="482">
        <v>0</v>
      </c>
      <c r="D599" s="482">
        <v>0</v>
      </c>
      <c r="E599" s="482">
        <v>0</v>
      </c>
      <c r="F599" s="482">
        <v>0</v>
      </c>
      <c r="G599" s="482">
        <v>0</v>
      </c>
      <c r="H599" s="482">
        <v>0</v>
      </c>
      <c r="I599" s="482" t="s">
        <v>20</v>
      </c>
      <c r="J599" s="479" t="s">
        <v>89</v>
      </c>
      <c r="K599" s="489">
        <v>0</v>
      </c>
      <c r="L599" s="482">
        <v>0</v>
      </c>
      <c r="M599" s="482">
        <v>0</v>
      </c>
      <c r="N599" s="482">
        <v>0</v>
      </c>
      <c r="O599" s="482">
        <v>0</v>
      </c>
      <c r="P599" s="482">
        <v>0</v>
      </c>
      <c r="Q599" s="482">
        <v>0</v>
      </c>
      <c r="R599" s="482">
        <v>0</v>
      </c>
      <c r="S599" s="482">
        <v>0</v>
      </c>
      <c r="T599" s="482">
        <v>0</v>
      </c>
      <c r="U599" s="482">
        <v>0</v>
      </c>
      <c r="V599" s="482">
        <v>0</v>
      </c>
      <c r="W599" s="482">
        <v>0</v>
      </c>
      <c r="X599" s="482">
        <v>0</v>
      </c>
      <c r="Y599" s="490" t="s">
        <v>418</v>
      </c>
      <c r="Z599" s="490" t="s">
        <v>418</v>
      </c>
      <c r="AA599" s="482">
        <v>0</v>
      </c>
      <c r="AB599" s="490">
        <v>0</v>
      </c>
      <c r="AC599" s="482">
        <v>0</v>
      </c>
      <c r="AD599" s="490">
        <v>0</v>
      </c>
      <c r="AE599" s="482">
        <v>0</v>
      </c>
      <c r="AF599" s="491">
        <v>0</v>
      </c>
    </row>
    <row r="600" spans="1:32" ht="15" customHeight="1" x14ac:dyDescent="0.2">
      <c r="A600" s="463" t="s">
        <v>90</v>
      </c>
      <c r="B600" s="482">
        <v>1</v>
      </c>
      <c r="C600" s="482">
        <v>0</v>
      </c>
      <c r="D600" s="482">
        <v>1</v>
      </c>
      <c r="E600" s="482">
        <v>0</v>
      </c>
      <c r="F600" s="482">
        <v>0</v>
      </c>
      <c r="G600" s="482">
        <v>0</v>
      </c>
      <c r="H600" s="482">
        <v>0</v>
      </c>
      <c r="I600" s="482" t="s">
        <v>20</v>
      </c>
      <c r="J600" s="479" t="s">
        <v>90</v>
      </c>
      <c r="K600" s="489">
        <v>0</v>
      </c>
      <c r="L600" s="482">
        <v>0</v>
      </c>
      <c r="M600" s="482">
        <v>0</v>
      </c>
      <c r="N600" s="482">
        <v>1</v>
      </c>
      <c r="O600" s="482">
        <v>0</v>
      </c>
      <c r="P600" s="482">
        <v>0</v>
      </c>
      <c r="Q600" s="482">
        <v>0</v>
      </c>
      <c r="R600" s="482">
        <v>0</v>
      </c>
      <c r="S600" s="482">
        <v>0</v>
      </c>
      <c r="T600" s="482">
        <v>0</v>
      </c>
      <c r="U600" s="482">
        <v>0</v>
      </c>
      <c r="V600" s="482">
        <v>0</v>
      </c>
      <c r="W600" s="482">
        <v>0</v>
      </c>
      <c r="X600" s="482">
        <v>0</v>
      </c>
      <c r="Y600" s="490">
        <v>20.7</v>
      </c>
      <c r="Z600" s="490" t="s">
        <v>418</v>
      </c>
      <c r="AA600" s="482">
        <v>0</v>
      </c>
      <c r="AB600" s="490">
        <v>0</v>
      </c>
      <c r="AC600" s="482">
        <v>0</v>
      </c>
      <c r="AD600" s="490">
        <v>0</v>
      </c>
      <c r="AE600" s="482">
        <v>0</v>
      </c>
      <c r="AF600" s="491">
        <v>0</v>
      </c>
    </row>
    <row r="601" spans="1:32" ht="15" customHeight="1" x14ac:dyDescent="0.2">
      <c r="A601" s="463" t="s">
        <v>91</v>
      </c>
      <c r="B601" s="482">
        <v>0</v>
      </c>
      <c r="C601" s="482">
        <v>0</v>
      </c>
      <c r="D601" s="482">
        <v>0</v>
      </c>
      <c r="E601" s="482">
        <v>0</v>
      </c>
      <c r="F601" s="482">
        <v>0</v>
      </c>
      <c r="G601" s="482">
        <v>0</v>
      </c>
      <c r="H601" s="482">
        <v>0</v>
      </c>
      <c r="I601" s="482" t="s">
        <v>20</v>
      </c>
      <c r="J601" s="479" t="s">
        <v>91</v>
      </c>
      <c r="K601" s="489">
        <v>0</v>
      </c>
      <c r="L601" s="482">
        <v>0</v>
      </c>
      <c r="M601" s="482">
        <v>0</v>
      </c>
      <c r="N601" s="482">
        <v>0</v>
      </c>
      <c r="O601" s="482">
        <v>0</v>
      </c>
      <c r="P601" s="482">
        <v>0</v>
      </c>
      <c r="Q601" s="482">
        <v>0</v>
      </c>
      <c r="R601" s="482">
        <v>0</v>
      </c>
      <c r="S601" s="482">
        <v>0</v>
      </c>
      <c r="T601" s="482">
        <v>0</v>
      </c>
      <c r="U601" s="482">
        <v>0</v>
      </c>
      <c r="V601" s="482">
        <v>0</v>
      </c>
      <c r="W601" s="482">
        <v>0</v>
      </c>
      <c r="X601" s="482">
        <v>0</v>
      </c>
      <c r="Y601" s="490" t="s">
        <v>418</v>
      </c>
      <c r="Z601" s="490" t="s">
        <v>418</v>
      </c>
      <c r="AA601" s="482">
        <v>0</v>
      </c>
      <c r="AB601" s="490">
        <v>0</v>
      </c>
      <c r="AC601" s="482">
        <v>0</v>
      </c>
      <c r="AD601" s="490">
        <v>0</v>
      </c>
      <c r="AE601" s="482">
        <v>0</v>
      </c>
      <c r="AF601" s="491">
        <v>0</v>
      </c>
    </row>
    <row r="602" spans="1:32" ht="15" customHeight="1" x14ac:dyDescent="0.2">
      <c r="A602" s="463" t="s">
        <v>52</v>
      </c>
      <c r="B602" s="482">
        <v>2</v>
      </c>
      <c r="C602" s="482">
        <v>0</v>
      </c>
      <c r="D602" s="482">
        <v>2</v>
      </c>
      <c r="E602" s="482">
        <v>0</v>
      </c>
      <c r="F602" s="482">
        <v>0</v>
      </c>
      <c r="G602" s="482">
        <v>0</v>
      </c>
      <c r="H602" s="482">
        <v>0</v>
      </c>
      <c r="I602" s="482" t="s">
        <v>20</v>
      </c>
      <c r="J602" s="479" t="s">
        <v>52</v>
      </c>
      <c r="K602" s="489">
        <v>1</v>
      </c>
      <c r="L602" s="482">
        <v>1</v>
      </c>
      <c r="M602" s="482">
        <v>0</v>
      </c>
      <c r="N602" s="482">
        <v>0</v>
      </c>
      <c r="O602" s="482">
        <v>0</v>
      </c>
      <c r="P602" s="482">
        <v>0</v>
      </c>
      <c r="Q602" s="482">
        <v>0</v>
      </c>
      <c r="R602" s="482">
        <v>0</v>
      </c>
      <c r="S602" s="482">
        <v>0</v>
      </c>
      <c r="T602" s="482">
        <v>0</v>
      </c>
      <c r="U602" s="482">
        <v>0</v>
      </c>
      <c r="V602" s="482">
        <v>0</v>
      </c>
      <c r="W602" s="482">
        <v>0</v>
      </c>
      <c r="X602" s="482">
        <v>0</v>
      </c>
      <c r="Y602" s="490">
        <v>11.7</v>
      </c>
      <c r="Z602" s="490" t="s">
        <v>418</v>
      </c>
      <c r="AA602" s="482">
        <v>0</v>
      </c>
      <c r="AB602" s="490">
        <v>0</v>
      </c>
      <c r="AC602" s="482">
        <v>0</v>
      </c>
      <c r="AD602" s="490">
        <v>0</v>
      </c>
      <c r="AE602" s="482">
        <v>0</v>
      </c>
      <c r="AF602" s="491">
        <v>0</v>
      </c>
    </row>
    <row r="603" spans="1:32" ht="15" customHeight="1" x14ac:dyDescent="0.2">
      <c r="A603" s="463" t="s">
        <v>92</v>
      </c>
      <c r="B603" s="482">
        <v>2</v>
      </c>
      <c r="C603" s="482">
        <v>0</v>
      </c>
      <c r="D603" s="482">
        <v>1</v>
      </c>
      <c r="E603" s="482">
        <v>1</v>
      </c>
      <c r="F603" s="482">
        <v>0</v>
      </c>
      <c r="G603" s="482">
        <v>0</v>
      </c>
      <c r="H603" s="482">
        <v>0</v>
      </c>
      <c r="I603" s="482" t="s">
        <v>20</v>
      </c>
      <c r="J603" s="479" t="s">
        <v>92</v>
      </c>
      <c r="K603" s="489">
        <v>1</v>
      </c>
      <c r="L603" s="482">
        <v>1</v>
      </c>
      <c r="M603" s="482">
        <v>0</v>
      </c>
      <c r="N603" s="482">
        <v>0</v>
      </c>
      <c r="O603" s="482">
        <v>0</v>
      </c>
      <c r="P603" s="482">
        <v>0</v>
      </c>
      <c r="Q603" s="482">
        <v>0</v>
      </c>
      <c r="R603" s="482">
        <v>0</v>
      </c>
      <c r="S603" s="482">
        <v>0</v>
      </c>
      <c r="T603" s="482">
        <v>0</v>
      </c>
      <c r="U603" s="482">
        <v>0</v>
      </c>
      <c r="V603" s="482">
        <v>0</v>
      </c>
      <c r="W603" s="482">
        <v>0</v>
      </c>
      <c r="X603" s="482">
        <v>0</v>
      </c>
      <c r="Y603" s="490">
        <v>10.7</v>
      </c>
      <c r="Z603" s="490" t="s">
        <v>418</v>
      </c>
      <c r="AA603" s="482">
        <v>0</v>
      </c>
      <c r="AB603" s="490">
        <v>0</v>
      </c>
      <c r="AC603" s="482">
        <v>0</v>
      </c>
      <c r="AD603" s="490">
        <v>0</v>
      </c>
      <c r="AE603" s="482">
        <v>0</v>
      </c>
      <c r="AF603" s="491">
        <v>0</v>
      </c>
    </row>
    <row r="604" spans="1:32" ht="15" customHeight="1" x14ac:dyDescent="0.2">
      <c r="A604" s="463" t="s">
        <v>93</v>
      </c>
      <c r="B604" s="482">
        <v>0</v>
      </c>
      <c r="C604" s="482">
        <v>0</v>
      </c>
      <c r="D604" s="482">
        <v>0</v>
      </c>
      <c r="E604" s="482">
        <v>0</v>
      </c>
      <c r="F604" s="482">
        <v>0</v>
      </c>
      <c r="G604" s="482">
        <v>0</v>
      </c>
      <c r="H604" s="482">
        <v>0</v>
      </c>
      <c r="I604" s="482" t="s">
        <v>20</v>
      </c>
      <c r="J604" s="479" t="s">
        <v>93</v>
      </c>
      <c r="K604" s="489">
        <v>0</v>
      </c>
      <c r="L604" s="482">
        <v>0</v>
      </c>
      <c r="M604" s="482">
        <v>0</v>
      </c>
      <c r="N604" s="482">
        <v>0</v>
      </c>
      <c r="O604" s="482">
        <v>0</v>
      </c>
      <c r="P604" s="482">
        <v>0</v>
      </c>
      <c r="Q604" s="482">
        <v>0</v>
      </c>
      <c r="R604" s="482">
        <v>0</v>
      </c>
      <c r="S604" s="482">
        <v>0</v>
      </c>
      <c r="T604" s="482">
        <v>0</v>
      </c>
      <c r="U604" s="482">
        <v>0</v>
      </c>
      <c r="V604" s="482">
        <v>0</v>
      </c>
      <c r="W604" s="482">
        <v>0</v>
      </c>
      <c r="X604" s="482">
        <v>0</v>
      </c>
      <c r="Y604" s="490" t="s">
        <v>418</v>
      </c>
      <c r="Z604" s="490" t="s">
        <v>418</v>
      </c>
      <c r="AA604" s="482">
        <v>0</v>
      </c>
      <c r="AB604" s="490">
        <v>0</v>
      </c>
      <c r="AC604" s="482">
        <v>0</v>
      </c>
      <c r="AD604" s="490">
        <v>0</v>
      </c>
      <c r="AE604" s="482">
        <v>0</v>
      </c>
      <c r="AF604" s="491">
        <v>0</v>
      </c>
    </row>
    <row r="605" spans="1:32" ht="15" customHeight="1" x14ac:dyDescent="0.2">
      <c r="A605" s="463" t="s">
        <v>94</v>
      </c>
      <c r="B605" s="482">
        <v>1</v>
      </c>
      <c r="C605" s="482">
        <v>0</v>
      </c>
      <c r="D605" s="482">
        <v>1</v>
      </c>
      <c r="E605" s="482">
        <v>0</v>
      </c>
      <c r="F605" s="482">
        <v>0</v>
      </c>
      <c r="G605" s="482">
        <v>0</v>
      </c>
      <c r="H605" s="482">
        <v>0</v>
      </c>
      <c r="I605" s="482" t="s">
        <v>20</v>
      </c>
      <c r="J605" s="479" t="s">
        <v>94</v>
      </c>
      <c r="K605" s="489">
        <v>0</v>
      </c>
      <c r="L605" s="482">
        <v>1</v>
      </c>
      <c r="M605" s="482">
        <v>0</v>
      </c>
      <c r="N605" s="482">
        <v>0</v>
      </c>
      <c r="O605" s="482">
        <v>0</v>
      </c>
      <c r="P605" s="482">
        <v>0</v>
      </c>
      <c r="Q605" s="482">
        <v>0</v>
      </c>
      <c r="R605" s="482">
        <v>0</v>
      </c>
      <c r="S605" s="482">
        <v>0</v>
      </c>
      <c r="T605" s="482">
        <v>0</v>
      </c>
      <c r="U605" s="482">
        <v>0</v>
      </c>
      <c r="V605" s="482">
        <v>0</v>
      </c>
      <c r="W605" s="482">
        <v>0</v>
      </c>
      <c r="X605" s="482">
        <v>0</v>
      </c>
      <c r="Y605" s="490">
        <v>14.2</v>
      </c>
      <c r="Z605" s="490" t="s">
        <v>418</v>
      </c>
      <c r="AA605" s="482">
        <v>0</v>
      </c>
      <c r="AB605" s="490">
        <v>0</v>
      </c>
      <c r="AC605" s="482">
        <v>0</v>
      </c>
      <c r="AD605" s="490">
        <v>0</v>
      </c>
      <c r="AE605" s="482">
        <v>0</v>
      </c>
      <c r="AF605" s="491">
        <v>0</v>
      </c>
    </row>
    <row r="606" spans="1:32" ht="15" customHeight="1" x14ac:dyDescent="0.2">
      <c r="A606" s="463" t="s">
        <v>54</v>
      </c>
      <c r="B606" s="482">
        <v>0</v>
      </c>
      <c r="C606" s="482">
        <v>0</v>
      </c>
      <c r="D606" s="482">
        <v>0</v>
      </c>
      <c r="E606" s="482">
        <v>0</v>
      </c>
      <c r="F606" s="482">
        <v>0</v>
      </c>
      <c r="G606" s="482">
        <v>0</v>
      </c>
      <c r="H606" s="482">
        <v>0</v>
      </c>
      <c r="I606" s="482" t="s">
        <v>20</v>
      </c>
      <c r="J606" s="479" t="s">
        <v>54</v>
      </c>
      <c r="K606" s="489">
        <v>0</v>
      </c>
      <c r="L606" s="482">
        <v>0</v>
      </c>
      <c r="M606" s="482">
        <v>0</v>
      </c>
      <c r="N606" s="482">
        <v>0</v>
      </c>
      <c r="O606" s="482">
        <v>0</v>
      </c>
      <c r="P606" s="482">
        <v>0</v>
      </c>
      <c r="Q606" s="482">
        <v>0</v>
      </c>
      <c r="R606" s="482">
        <v>0</v>
      </c>
      <c r="S606" s="482">
        <v>0</v>
      </c>
      <c r="T606" s="482">
        <v>0</v>
      </c>
      <c r="U606" s="482">
        <v>0</v>
      </c>
      <c r="V606" s="482">
        <v>0</v>
      </c>
      <c r="W606" s="482">
        <v>0</v>
      </c>
      <c r="X606" s="482">
        <v>0</v>
      </c>
      <c r="Y606" s="490" t="s">
        <v>418</v>
      </c>
      <c r="Z606" s="490" t="s">
        <v>418</v>
      </c>
      <c r="AA606" s="482">
        <v>0</v>
      </c>
      <c r="AB606" s="490">
        <v>0</v>
      </c>
      <c r="AC606" s="482">
        <v>0</v>
      </c>
      <c r="AD606" s="490">
        <v>0</v>
      </c>
      <c r="AE606" s="482">
        <v>0</v>
      </c>
      <c r="AF606" s="491">
        <v>0</v>
      </c>
    </row>
    <row r="607" spans="1:32" ht="15" customHeight="1" x14ac:dyDescent="0.2">
      <c r="A607" s="463" t="s">
        <v>95</v>
      </c>
      <c r="B607" s="482">
        <v>0</v>
      </c>
      <c r="C607" s="482">
        <v>0</v>
      </c>
      <c r="D607" s="482">
        <v>0</v>
      </c>
      <c r="E607" s="482">
        <v>0</v>
      </c>
      <c r="F607" s="482">
        <v>0</v>
      </c>
      <c r="G607" s="482">
        <v>0</v>
      </c>
      <c r="H607" s="482">
        <v>0</v>
      </c>
      <c r="I607" s="482" t="s">
        <v>20</v>
      </c>
      <c r="J607" s="479" t="s">
        <v>95</v>
      </c>
      <c r="K607" s="489">
        <v>0</v>
      </c>
      <c r="L607" s="482">
        <v>0</v>
      </c>
      <c r="M607" s="482">
        <v>0</v>
      </c>
      <c r="N607" s="482">
        <v>0</v>
      </c>
      <c r="O607" s="482">
        <v>0</v>
      </c>
      <c r="P607" s="482">
        <v>0</v>
      </c>
      <c r="Q607" s="482">
        <v>0</v>
      </c>
      <c r="R607" s="482">
        <v>0</v>
      </c>
      <c r="S607" s="482">
        <v>0</v>
      </c>
      <c r="T607" s="482">
        <v>0</v>
      </c>
      <c r="U607" s="482">
        <v>0</v>
      </c>
      <c r="V607" s="482">
        <v>0</v>
      </c>
      <c r="W607" s="482">
        <v>0</v>
      </c>
      <c r="X607" s="482">
        <v>0</v>
      </c>
      <c r="Y607" s="490" t="s">
        <v>418</v>
      </c>
      <c r="Z607" s="490" t="s">
        <v>418</v>
      </c>
      <c r="AA607" s="482">
        <v>0</v>
      </c>
      <c r="AB607" s="490">
        <v>0</v>
      </c>
      <c r="AC607" s="482">
        <v>0</v>
      </c>
      <c r="AD607" s="490">
        <v>0</v>
      </c>
      <c r="AE607" s="482">
        <v>0</v>
      </c>
      <c r="AF607" s="491">
        <v>0</v>
      </c>
    </row>
    <row r="608" spans="1:32" ht="15" customHeight="1" x14ac:dyDescent="0.2">
      <c r="A608" s="463" t="s">
        <v>96</v>
      </c>
      <c r="B608" s="482">
        <v>1</v>
      </c>
      <c r="C608" s="482">
        <v>0</v>
      </c>
      <c r="D608" s="482">
        <v>0</v>
      </c>
      <c r="E608" s="482">
        <v>0</v>
      </c>
      <c r="F608" s="482">
        <v>1</v>
      </c>
      <c r="G608" s="482">
        <v>0</v>
      </c>
      <c r="H608" s="482">
        <v>0</v>
      </c>
      <c r="I608" s="482" t="s">
        <v>20</v>
      </c>
      <c r="J608" s="479" t="s">
        <v>96</v>
      </c>
      <c r="K608" s="489">
        <v>0</v>
      </c>
      <c r="L608" s="482">
        <v>0</v>
      </c>
      <c r="M608" s="482">
        <v>1</v>
      </c>
      <c r="N608" s="482">
        <v>0</v>
      </c>
      <c r="O608" s="482">
        <v>0</v>
      </c>
      <c r="P608" s="482">
        <v>0</v>
      </c>
      <c r="Q608" s="482">
        <v>0</v>
      </c>
      <c r="R608" s="482">
        <v>0</v>
      </c>
      <c r="S608" s="482">
        <v>0</v>
      </c>
      <c r="T608" s="482">
        <v>0</v>
      </c>
      <c r="U608" s="482">
        <v>0</v>
      </c>
      <c r="V608" s="482">
        <v>0</v>
      </c>
      <c r="W608" s="482">
        <v>0</v>
      </c>
      <c r="X608" s="482">
        <v>0</v>
      </c>
      <c r="Y608" s="490">
        <v>16.5</v>
      </c>
      <c r="Z608" s="490" t="s">
        <v>418</v>
      </c>
      <c r="AA608" s="482">
        <v>0</v>
      </c>
      <c r="AB608" s="490">
        <v>0</v>
      </c>
      <c r="AC608" s="482">
        <v>0</v>
      </c>
      <c r="AD608" s="490">
        <v>0</v>
      </c>
      <c r="AE608" s="482">
        <v>0</v>
      </c>
      <c r="AF608" s="491">
        <v>0</v>
      </c>
    </row>
    <row r="609" spans="1:32" ht="15" customHeight="1" x14ac:dyDescent="0.2">
      <c r="A609" s="463" t="s">
        <v>97</v>
      </c>
      <c r="B609" s="482">
        <v>0</v>
      </c>
      <c r="C609" s="482">
        <v>0</v>
      </c>
      <c r="D609" s="482">
        <v>0</v>
      </c>
      <c r="E609" s="482">
        <v>0</v>
      </c>
      <c r="F609" s="482">
        <v>0</v>
      </c>
      <c r="G609" s="482">
        <v>0</v>
      </c>
      <c r="H609" s="482">
        <v>0</v>
      </c>
      <c r="I609" s="482" t="s">
        <v>20</v>
      </c>
      <c r="J609" s="479" t="s">
        <v>97</v>
      </c>
      <c r="K609" s="489">
        <v>0</v>
      </c>
      <c r="L609" s="482">
        <v>0</v>
      </c>
      <c r="M609" s="482">
        <v>0</v>
      </c>
      <c r="N609" s="482">
        <v>0</v>
      </c>
      <c r="O609" s="482">
        <v>0</v>
      </c>
      <c r="P609" s="482">
        <v>0</v>
      </c>
      <c r="Q609" s="482">
        <v>0</v>
      </c>
      <c r="R609" s="482">
        <v>0</v>
      </c>
      <c r="S609" s="482">
        <v>0</v>
      </c>
      <c r="T609" s="482">
        <v>0</v>
      </c>
      <c r="U609" s="482">
        <v>0</v>
      </c>
      <c r="V609" s="482">
        <v>0</v>
      </c>
      <c r="W609" s="482">
        <v>0</v>
      </c>
      <c r="X609" s="482">
        <v>0</v>
      </c>
      <c r="Y609" s="490" t="s">
        <v>418</v>
      </c>
      <c r="Z609" s="490" t="s">
        <v>418</v>
      </c>
      <c r="AA609" s="482">
        <v>0</v>
      </c>
      <c r="AB609" s="490">
        <v>0</v>
      </c>
      <c r="AC609" s="482">
        <v>0</v>
      </c>
      <c r="AD609" s="490">
        <v>0</v>
      </c>
      <c r="AE609" s="482">
        <v>0</v>
      </c>
      <c r="AF609" s="491">
        <v>0</v>
      </c>
    </row>
    <row r="610" spans="1:32" ht="15" customHeight="1" x14ac:dyDescent="0.2">
      <c r="A610" s="463" t="s">
        <v>56</v>
      </c>
      <c r="B610" s="482">
        <v>1</v>
      </c>
      <c r="C610" s="482">
        <v>1</v>
      </c>
      <c r="D610" s="482">
        <v>0</v>
      </c>
      <c r="E610" s="482">
        <v>0</v>
      </c>
      <c r="F610" s="482">
        <v>0</v>
      </c>
      <c r="G610" s="482">
        <v>0</v>
      </c>
      <c r="H610" s="482">
        <v>0</v>
      </c>
      <c r="I610" s="482" t="s">
        <v>20</v>
      </c>
      <c r="J610" s="479" t="s">
        <v>56</v>
      </c>
      <c r="K610" s="489">
        <v>0</v>
      </c>
      <c r="L610" s="482">
        <v>0</v>
      </c>
      <c r="M610" s="482">
        <v>1</v>
      </c>
      <c r="N610" s="482">
        <v>0</v>
      </c>
      <c r="O610" s="482">
        <v>0</v>
      </c>
      <c r="P610" s="482">
        <v>0</v>
      </c>
      <c r="Q610" s="482">
        <v>0</v>
      </c>
      <c r="R610" s="482">
        <v>0</v>
      </c>
      <c r="S610" s="482">
        <v>0</v>
      </c>
      <c r="T610" s="482">
        <v>0</v>
      </c>
      <c r="U610" s="482">
        <v>0</v>
      </c>
      <c r="V610" s="482">
        <v>0</v>
      </c>
      <c r="W610" s="482">
        <v>0</v>
      </c>
      <c r="X610" s="482">
        <v>0</v>
      </c>
      <c r="Y610" s="490">
        <v>20</v>
      </c>
      <c r="Z610" s="490" t="s">
        <v>418</v>
      </c>
      <c r="AA610" s="482">
        <v>0</v>
      </c>
      <c r="AB610" s="490">
        <v>0</v>
      </c>
      <c r="AC610" s="482">
        <v>0</v>
      </c>
      <c r="AD610" s="490">
        <v>0</v>
      </c>
      <c r="AE610" s="482">
        <v>0</v>
      </c>
      <c r="AF610" s="491">
        <v>0</v>
      </c>
    </row>
    <row r="611" spans="1:32" ht="15" customHeight="1" x14ac:dyDescent="0.2">
      <c r="A611" s="463" t="s">
        <v>98</v>
      </c>
      <c r="B611" s="482">
        <v>0</v>
      </c>
      <c r="C611" s="482">
        <v>0</v>
      </c>
      <c r="D611" s="482">
        <v>0</v>
      </c>
      <c r="E611" s="482">
        <v>0</v>
      </c>
      <c r="F611" s="482">
        <v>0</v>
      </c>
      <c r="G611" s="482">
        <v>0</v>
      </c>
      <c r="H611" s="482">
        <v>0</v>
      </c>
      <c r="I611" s="482" t="s">
        <v>20</v>
      </c>
      <c r="J611" s="479" t="s">
        <v>98</v>
      </c>
      <c r="K611" s="489">
        <v>0</v>
      </c>
      <c r="L611" s="482">
        <v>0</v>
      </c>
      <c r="M611" s="482">
        <v>0</v>
      </c>
      <c r="N611" s="482">
        <v>0</v>
      </c>
      <c r="O611" s="482">
        <v>0</v>
      </c>
      <c r="P611" s="482">
        <v>0</v>
      </c>
      <c r="Q611" s="482">
        <v>0</v>
      </c>
      <c r="R611" s="482">
        <v>0</v>
      </c>
      <c r="S611" s="482">
        <v>0</v>
      </c>
      <c r="T611" s="482">
        <v>0</v>
      </c>
      <c r="U611" s="482">
        <v>0</v>
      </c>
      <c r="V611" s="482">
        <v>0</v>
      </c>
      <c r="W611" s="482">
        <v>0</v>
      </c>
      <c r="X611" s="482">
        <v>0</v>
      </c>
      <c r="Y611" s="490" t="s">
        <v>418</v>
      </c>
      <c r="Z611" s="490" t="s">
        <v>418</v>
      </c>
      <c r="AA611" s="482">
        <v>0</v>
      </c>
      <c r="AB611" s="490">
        <v>0</v>
      </c>
      <c r="AC611" s="482">
        <v>0</v>
      </c>
      <c r="AD611" s="490">
        <v>0</v>
      </c>
      <c r="AE611" s="482">
        <v>0</v>
      </c>
      <c r="AF611" s="491">
        <v>0</v>
      </c>
    </row>
    <row r="612" spans="1:32" ht="15" customHeight="1" x14ac:dyDescent="0.2">
      <c r="A612" s="463" t="s">
        <v>99</v>
      </c>
      <c r="B612" s="482">
        <v>0</v>
      </c>
      <c r="C612" s="482">
        <v>0</v>
      </c>
      <c r="D612" s="482">
        <v>0</v>
      </c>
      <c r="E612" s="482">
        <v>0</v>
      </c>
      <c r="F612" s="482">
        <v>0</v>
      </c>
      <c r="G612" s="482">
        <v>0</v>
      </c>
      <c r="H612" s="482">
        <v>0</v>
      </c>
      <c r="I612" s="482" t="s">
        <v>20</v>
      </c>
      <c r="J612" s="479" t="s">
        <v>99</v>
      </c>
      <c r="K612" s="489">
        <v>0</v>
      </c>
      <c r="L612" s="482">
        <v>0</v>
      </c>
      <c r="M612" s="482">
        <v>0</v>
      </c>
      <c r="N612" s="482">
        <v>0</v>
      </c>
      <c r="O612" s="482">
        <v>0</v>
      </c>
      <c r="P612" s="482">
        <v>0</v>
      </c>
      <c r="Q612" s="482">
        <v>0</v>
      </c>
      <c r="R612" s="482">
        <v>0</v>
      </c>
      <c r="S612" s="482">
        <v>0</v>
      </c>
      <c r="T612" s="482">
        <v>0</v>
      </c>
      <c r="U612" s="482">
        <v>0</v>
      </c>
      <c r="V612" s="482">
        <v>0</v>
      </c>
      <c r="W612" s="482">
        <v>0</v>
      </c>
      <c r="X612" s="482">
        <v>0</v>
      </c>
      <c r="Y612" s="490" t="s">
        <v>418</v>
      </c>
      <c r="Z612" s="490" t="s">
        <v>418</v>
      </c>
      <c r="AA612" s="482">
        <v>0</v>
      </c>
      <c r="AB612" s="490">
        <v>0</v>
      </c>
      <c r="AC612" s="482">
        <v>0</v>
      </c>
      <c r="AD612" s="490">
        <v>0</v>
      </c>
      <c r="AE612" s="482">
        <v>0</v>
      </c>
      <c r="AF612" s="491">
        <v>0</v>
      </c>
    </row>
    <row r="613" spans="1:32" ht="15" customHeight="1" x14ac:dyDescent="0.2">
      <c r="A613" s="463" t="s">
        <v>100</v>
      </c>
      <c r="B613" s="482">
        <v>0</v>
      </c>
      <c r="C613" s="482">
        <v>0</v>
      </c>
      <c r="D613" s="482">
        <v>0</v>
      </c>
      <c r="E613" s="482">
        <v>0</v>
      </c>
      <c r="F613" s="482">
        <v>0</v>
      </c>
      <c r="G613" s="482">
        <v>0</v>
      </c>
      <c r="H613" s="482">
        <v>0</v>
      </c>
      <c r="I613" s="482" t="s">
        <v>20</v>
      </c>
      <c r="J613" s="479" t="s">
        <v>100</v>
      </c>
      <c r="K613" s="489">
        <v>0</v>
      </c>
      <c r="L613" s="482">
        <v>0</v>
      </c>
      <c r="M613" s="482">
        <v>0</v>
      </c>
      <c r="N613" s="482">
        <v>0</v>
      </c>
      <c r="O613" s="482">
        <v>0</v>
      </c>
      <c r="P613" s="482">
        <v>0</v>
      </c>
      <c r="Q613" s="482">
        <v>0</v>
      </c>
      <c r="R613" s="482">
        <v>0</v>
      </c>
      <c r="S613" s="482">
        <v>0</v>
      </c>
      <c r="T613" s="482">
        <v>0</v>
      </c>
      <c r="U613" s="482">
        <v>0</v>
      </c>
      <c r="V613" s="482">
        <v>0</v>
      </c>
      <c r="W613" s="482">
        <v>0</v>
      </c>
      <c r="X613" s="482">
        <v>0</v>
      </c>
      <c r="Y613" s="490" t="s">
        <v>418</v>
      </c>
      <c r="Z613" s="490" t="s">
        <v>418</v>
      </c>
      <c r="AA613" s="482">
        <v>0</v>
      </c>
      <c r="AB613" s="490">
        <v>0</v>
      </c>
      <c r="AC613" s="482">
        <v>0</v>
      </c>
      <c r="AD613" s="490">
        <v>0</v>
      </c>
      <c r="AE613" s="482">
        <v>0</v>
      </c>
      <c r="AF613" s="491">
        <v>0</v>
      </c>
    </row>
    <row r="614" spans="1:32" ht="15" customHeight="1" x14ac:dyDescent="0.2">
      <c r="A614" s="463" t="s">
        <v>57</v>
      </c>
      <c r="B614" s="488">
        <v>0</v>
      </c>
      <c r="C614" s="488">
        <v>0</v>
      </c>
      <c r="D614" s="488">
        <v>0</v>
      </c>
      <c r="E614" s="488">
        <v>0</v>
      </c>
      <c r="F614" s="488">
        <v>0</v>
      </c>
      <c r="G614" s="488">
        <v>0</v>
      </c>
      <c r="H614" s="488">
        <v>0</v>
      </c>
      <c r="I614" s="488" t="s">
        <v>20</v>
      </c>
      <c r="J614" s="479" t="s">
        <v>57</v>
      </c>
      <c r="K614" s="498">
        <v>0</v>
      </c>
      <c r="L614" s="488">
        <v>0</v>
      </c>
      <c r="M614" s="488">
        <v>0</v>
      </c>
      <c r="N614" s="488">
        <v>0</v>
      </c>
      <c r="O614" s="488">
        <v>0</v>
      </c>
      <c r="P614" s="488">
        <v>0</v>
      </c>
      <c r="Q614" s="488">
        <v>0</v>
      </c>
      <c r="R614" s="488">
        <v>0</v>
      </c>
      <c r="S614" s="488">
        <v>0</v>
      </c>
      <c r="T614" s="488">
        <v>0</v>
      </c>
      <c r="U614" s="488">
        <v>0</v>
      </c>
      <c r="V614" s="488">
        <v>0</v>
      </c>
      <c r="W614" s="488">
        <v>0</v>
      </c>
      <c r="X614" s="488">
        <v>0</v>
      </c>
      <c r="Y614" s="499" t="s">
        <v>418</v>
      </c>
      <c r="Z614" s="499" t="s">
        <v>418</v>
      </c>
      <c r="AA614" s="488">
        <v>0</v>
      </c>
      <c r="AB614" s="499">
        <v>0</v>
      </c>
      <c r="AC614" s="488">
        <v>0</v>
      </c>
      <c r="AD614" s="499">
        <v>0</v>
      </c>
      <c r="AE614" s="488">
        <v>0</v>
      </c>
      <c r="AF614" s="500">
        <v>0</v>
      </c>
    </row>
    <row r="615" spans="1:32" ht="15" customHeight="1" x14ac:dyDescent="0.2">
      <c r="A615" s="463" t="s">
        <v>101</v>
      </c>
      <c r="B615" s="482">
        <v>1</v>
      </c>
      <c r="C615" s="482">
        <v>0</v>
      </c>
      <c r="D615" s="482">
        <v>0</v>
      </c>
      <c r="E615" s="482">
        <v>0</v>
      </c>
      <c r="F615" s="482">
        <v>1</v>
      </c>
      <c r="G615" s="482">
        <v>0</v>
      </c>
      <c r="H615" s="482">
        <v>0</v>
      </c>
      <c r="I615" s="482" t="s">
        <v>20</v>
      </c>
      <c r="J615" s="479" t="s">
        <v>101</v>
      </c>
      <c r="K615" s="489">
        <v>0</v>
      </c>
      <c r="L615" s="482">
        <v>0</v>
      </c>
      <c r="M615" s="482">
        <v>1</v>
      </c>
      <c r="N615" s="482">
        <v>0</v>
      </c>
      <c r="O615" s="482">
        <v>0</v>
      </c>
      <c r="P615" s="482">
        <v>0</v>
      </c>
      <c r="Q615" s="482">
        <v>0</v>
      </c>
      <c r="R615" s="482">
        <v>0</v>
      </c>
      <c r="S615" s="482">
        <v>0</v>
      </c>
      <c r="T615" s="482">
        <v>0</v>
      </c>
      <c r="U615" s="482">
        <v>0</v>
      </c>
      <c r="V615" s="482">
        <v>0</v>
      </c>
      <c r="W615" s="482">
        <v>0</v>
      </c>
      <c r="X615" s="482">
        <v>0</v>
      </c>
      <c r="Y615" s="490">
        <v>16.399999999999999</v>
      </c>
      <c r="Z615" s="490" t="s">
        <v>418</v>
      </c>
      <c r="AA615" s="482">
        <v>0</v>
      </c>
      <c r="AB615" s="490">
        <v>0</v>
      </c>
      <c r="AC615" s="482">
        <v>0</v>
      </c>
      <c r="AD615" s="490">
        <v>0</v>
      </c>
      <c r="AE615" s="482">
        <v>0</v>
      </c>
      <c r="AF615" s="491">
        <v>0</v>
      </c>
    </row>
    <row r="616" spans="1:32" ht="15" customHeight="1" x14ac:dyDescent="0.2">
      <c r="A616" s="463" t="s">
        <v>102</v>
      </c>
      <c r="B616" s="482">
        <v>0</v>
      </c>
      <c r="C616" s="482">
        <v>0</v>
      </c>
      <c r="D616" s="482">
        <v>0</v>
      </c>
      <c r="E616" s="482">
        <v>0</v>
      </c>
      <c r="F616" s="482">
        <v>0</v>
      </c>
      <c r="G616" s="482">
        <v>0</v>
      </c>
      <c r="H616" s="482">
        <v>0</v>
      </c>
      <c r="I616" s="482" t="s">
        <v>20</v>
      </c>
      <c r="J616" s="479" t="s">
        <v>102</v>
      </c>
      <c r="K616" s="489">
        <v>0</v>
      </c>
      <c r="L616" s="482">
        <v>0</v>
      </c>
      <c r="M616" s="482">
        <v>0</v>
      </c>
      <c r="N616" s="482">
        <v>0</v>
      </c>
      <c r="O616" s="482">
        <v>0</v>
      </c>
      <c r="P616" s="482">
        <v>0</v>
      </c>
      <c r="Q616" s="482">
        <v>0</v>
      </c>
      <c r="R616" s="482">
        <v>0</v>
      </c>
      <c r="S616" s="482">
        <v>0</v>
      </c>
      <c r="T616" s="482">
        <v>0</v>
      </c>
      <c r="U616" s="482">
        <v>0</v>
      </c>
      <c r="V616" s="482">
        <v>0</v>
      </c>
      <c r="W616" s="482">
        <v>0</v>
      </c>
      <c r="X616" s="482">
        <v>0</v>
      </c>
      <c r="Y616" s="490" t="s">
        <v>418</v>
      </c>
      <c r="Z616" s="490" t="s">
        <v>418</v>
      </c>
      <c r="AA616" s="482">
        <v>0</v>
      </c>
      <c r="AB616" s="490">
        <v>0</v>
      </c>
      <c r="AC616" s="482">
        <v>0</v>
      </c>
      <c r="AD616" s="490">
        <v>0</v>
      </c>
      <c r="AE616" s="482">
        <v>0</v>
      </c>
      <c r="AF616" s="491">
        <v>0</v>
      </c>
    </row>
    <row r="617" spans="1:32" ht="15" customHeight="1" x14ac:dyDescent="0.2">
      <c r="A617" s="463" t="s">
        <v>103</v>
      </c>
      <c r="B617" s="482">
        <v>1</v>
      </c>
      <c r="C617" s="482">
        <v>0</v>
      </c>
      <c r="D617" s="482">
        <v>1</v>
      </c>
      <c r="E617" s="482">
        <v>0</v>
      </c>
      <c r="F617" s="482">
        <v>0</v>
      </c>
      <c r="G617" s="482">
        <v>0</v>
      </c>
      <c r="H617" s="482">
        <v>0</v>
      </c>
      <c r="I617" s="482" t="s">
        <v>20</v>
      </c>
      <c r="J617" s="479" t="s">
        <v>103</v>
      </c>
      <c r="K617" s="489">
        <v>0</v>
      </c>
      <c r="L617" s="482">
        <v>0</v>
      </c>
      <c r="M617" s="482">
        <v>1</v>
      </c>
      <c r="N617" s="482">
        <v>0</v>
      </c>
      <c r="O617" s="482">
        <v>0</v>
      </c>
      <c r="P617" s="482">
        <v>0</v>
      </c>
      <c r="Q617" s="482">
        <v>0</v>
      </c>
      <c r="R617" s="482">
        <v>0</v>
      </c>
      <c r="S617" s="482">
        <v>0</v>
      </c>
      <c r="T617" s="482">
        <v>0</v>
      </c>
      <c r="U617" s="482">
        <v>0</v>
      </c>
      <c r="V617" s="482">
        <v>0</v>
      </c>
      <c r="W617" s="482">
        <v>0</v>
      </c>
      <c r="X617" s="482">
        <v>0</v>
      </c>
      <c r="Y617" s="490">
        <v>16.8</v>
      </c>
      <c r="Z617" s="490" t="s">
        <v>418</v>
      </c>
      <c r="AA617" s="482">
        <v>0</v>
      </c>
      <c r="AB617" s="490">
        <v>0</v>
      </c>
      <c r="AC617" s="482">
        <v>0</v>
      </c>
      <c r="AD617" s="490">
        <v>0</v>
      </c>
      <c r="AE617" s="482">
        <v>0</v>
      </c>
      <c r="AF617" s="491">
        <v>0</v>
      </c>
    </row>
    <row r="618" spans="1:32" ht="15" customHeight="1" x14ac:dyDescent="0.2">
      <c r="A618" s="463" t="s">
        <v>59</v>
      </c>
      <c r="B618" s="482">
        <v>1</v>
      </c>
      <c r="C618" s="482">
        <v>0</v>
      </c>
      <c r="D618" s="482">
        <v>1</v>
      </c>
      <c r="E618" s="482">
        <v>0</v>
      </c>
      <c r="F618" s="482">
        <v>0</v>
      </c>
      <c r="G618" s="482">
        <v>0</v>
      </c>
      <c r="H618" s="482">
        <v>0</v>
      </c>
      <c r="I618" s="482" t="s">
        <v>20</v>
      </c>
      <c r="J618" s="479" t="s">
        <v>59</v>
      </c>
      <c r="K618" s="489">
        <v>0</v>
      </c>
      <c r="L618" s="482">
        <v>0</v>
      </c>
      <c r="M618" s="482">
        <v>1</v>
      </c>
      <c r="N618" s="482">
        <v>0</v>
      </c>
      <c r="O618" s="482">
        <v>0</v>
      </c>
      <c r="P618" s="482">
        <v>0</v>
      </c>
      <c r="Q618" s="482">
        <v>0</v>
      </c>
      <c r="R618" s="482">
        <v>0</v>
      </c>
      <c r="S618" s="482">
        <v>0</v>
      </c>
      <c r="T618" s="482">
        <v>0</v>
      </c>
      <c r="U618" s="482">
        <v>0</v>
      </c>
      <c r="V618" s="482">
        <v>0</v>
      </c>
      <c r="W618" s="482">
        <v>0</v>
      </c>
      <c r="X618" s="482">
        <v>0</v>
      </c>
      <c r="Y618" s="490">
        <v>18.3</v>
      </c>
      <c r="Z618" s="490" t="s">
        <v>418</v>
      </c>
      <c r="AA618" s="482">
        <v>0</v>
      </c>
      <c r="AB618" s="490">
        <v>0</v>
      </c>
      <c r="AC618" s="482">
        <v>0</v>
      </c>
      <c r="AD618" s="490">
        <v>0</v>
      </c>
      <c r="AE618" s="482">
        <v>0</v>
      </c>
      <c r="AF618" s="491">
        <v>0</v>
      </c>
    </row>
    <row r="619" spans="1:32" ht="15" customHeight="1" x14ac:dyDescent="0.2">
      <c r="A619" s="463" t="s">
        <v>104</v>
      </c>
      <c r="B619" s="482">
        <v>3</v>
      </c>
      <c r="C619" s="482">
        <v>0</v>
      </c>
      <c r="D619" s="482">
        <v>2</v>
      </c>
      <c r="E619" s="482">
        <v>1</v>
      </c>
      <c r="F619" s="482">
        <v>0</v>
      </c>
      <c r="G619" s="482">
        <v>0</v>
      </c>
      <c r="H619" s="482">
        <v>0</v>
      </c>
      <c r="I619" s="482" t="s">
        <v>20</v>
      </c>
      <c r="J619" s="479" t="s">
        <v>104</v>
      </c>
      <c r="K619" s="489">
        <v>0</v>
      </c>
      <c r="L619" s="482">
        <v>1</v>
      </c>
      <c r="M619" s="482">
        <v>2</v>
      </c>
      <c r="N619" s="482">
        <v>0</v>
      </c>
      <c r="O619" s="482">
        <v>0</v>
      </c>
      <c r="P619" s="482">
        <v>0</v>
      </c>
      <c r="Q619" s="482">
        <v>0</v>
      </c>
      <c r="R619" s="482">
        <v>0</v>
      </c>
      <c r="S619" s="482">
        <v>0</v>
      </c>
      <c r="T619" s="482">
        <v>0</v>
      </c>
      <c r="U619" s="482">
        <v>0</v>
      </c>
      <c r="V619" s="482">
        <v>0</v>
      </c>
      <c r="W619" s="482">
        <v>0</v>
      </c>
      <c r="X619" s="482">
        <v>0</v>
      </c>
      <c r="Y619" s="490">
        <v>14.8</v>
      </c>
      <c r="Z619" s="490" t="s">
        <v>418</v>
      </c>
      <c r="AA619" s="482">
        <v>0</v>
      </c>
      <c r="AB619" s="490">
        <v>0</v>
      </c>
      <c r="AC619" s="482">
        <v>0</v>
      </c>
      <c r="AD619" s="490">
        <v>0</v>
      </c>
      <c r="AE619" s="482">
        <v>0</v>
      </c>
      <c r="AF619" s="491">
        <v>0</v>
      </c>
    </row>
    <row r="620" spans="1:32" ht="15" customHeight="1" x14ac:dyDescent="0.2">
      <c r="A620" s="463" t="s">
        <v>105</v>
      </c>
      <c r="B620" s="482">
        <v>0</v>
      </c>
      <c r="C620" s="482">
        <v>0</v>
      </c>
      <c r="D620" s="482">
        <v>0</v>
      </c>
      <c r="E620" s="482">
        <v>0</v>
      </c>
      <c r="F620" s="482">
        <v>0</v>
      </c>
      <c r="G620" s="482">
        <v>0</v>
      </c>
      <c r="H620" s="482">
        <v>0</v>
      </c>
      <c r="I620" s="482" t="s">
        <v>20</v>
      </c>
      <c r="J620" s="479" t="s">
        <v>105</v>
      </c>
      <c r="K620" s="489">
        <v>0</v>
      </c>
      <c r="L620" s="482">
        <v>0</v>
      </c>
      <c r="M620" s="482">
        <v>0</v>
      </c>
      <c r="N620" s="482">
        <v>0</v>
      </c>
      <c r="O620" s="482">
        <v>0</v>
      </c>
      <c r="P620" s="482">
        <v>0</v>
      </c>
      <c r="Q620" s="482">
        <v>0</v>
      </c>
      <c r="R620" s="482">
        <v>0</v>
      </c>
      <c r="S620" s="482">
        <v>0</v>
      </c>
      <c r="T620" s="482">
        <v>0</v>
      </c>
      <c r="U620" s="482">
        <v>0</v>
      </c>
      <c r="V620" s="482">
        <v>0</v>
      </c>
      <c r="W620" s="482">
        <v>0</v>
      </c>
      <c r="X620" s="482">
        <v>0</v>
      </c>
      <c r="Y620" s="490" t="s">
        <v>418</v>
      </c>
      <c r="Z620" s="490" t="s">
        <v>418</v>
      </c>
      <c r="AA620" s="482">
        <v>0</v>
      </c>
      <c r="AB620" s="490">
        <v>0</v>
      </c>
      <c r="AC620" s="482">
        <v>0</v>
      </c>
      <c r="AD620" s="490">
        <v>0</v>
      </c>
      <c r="AE620" s="482">
        <v>0</v>
      </c>
      <c r="AF620" s="491">
        <v>0</v>
      </c>
    </row>
    <row r="621" spans="1:32" ht="15" customHeight="1" x14ac:dyDescent="0.2">
      <c r="A621" s="463" t="s">
        <v>106</v>
      </c>
      <c r="B621" s="482">
        <v>0</v>
      </c>
      <c r="C621" s="482">
        <v>0</v>
      </c>
      <c r="D621" s="482">
        <v>0</v>
      </c>
      <c r="E621" s="482">
        <v>0</v>
      </c>
      <c r="F621" s="482">
        <v>0</v>
      </c>
      <c r="G621" s="482">
        <v>0</v>
      </c>
      <c r="H621" s="482">
        <v>0</v>
      </c>
      <c r="I621" s="482" t="s">
        <v>20</v>
      </c>
      <c r="J621" s="479" t="s">
        <v>106</v>
      </c>
      <c r="K621" s="489">
        <v>0</v>
      </c>
      <c r="L621" s="482">
        <v>0</v>
      </c>
      <c r="M621" s="482">
        <v>0</v>
      </c>
      <c r="N621" s="482">
        <v>0</v>
      </c>
      <c r="O621" s="482">
        <v>0</v>
      </c>
      <c r="P621" s="482">
        <v>0</v>
      </c>
      <c r="Q621" s="482">
        <v>0</v>
      </c>
      <c r="R621" s="482">
        <v>0</v>
      </c>
      <c r="S621" s="482">
        <v>0</v>
      </c>
      <c r="T621" s="482">
        <v>0</v>
      </c>
      <c r="U621" s="482">
        <v>0</v>
      </c>
      <c r="V621" s="482">
        <v>0</v>
      </c>
      <c r="W621" s="482">
        <v>0</v>
      </c>
      <c r="X621" s="482">
        <v>0</v>
      </c>
      <c r="Y621" s="490" t="s">
        <v>418</v>
      </c>
      <c r="Z621" s="490" t="s">
        <v>418</v>
      </c>
      <c r="AA621" s="482">
        <v>0</v>
      </c>
      <c r="AB621" s="490">
        <v>0</v>
      </c>
      <c r="AC621" s="482">
        <v>0</v>
      </c>
      <c r="AD621" s="490">
        <v>0</v>
      </c>
      <c r="AE621" s="482">
        <v>0</v>
      </c>
      <c r="AF621" s="491">
        <v>0</v>
      </c>
    </row>
    <row r="622" spans="1:32" ht="15" customHeight="1" x14ac:dyDescent="0.2">
      <c r="A622" s="463" t="s">
        <v>61</v>
      </c>
      <c r="B622" s="488">
        <v>0</v>
      </c>
      <c r="C622" s="488">
        <v>0</v>
      </c>
      <c r="D622" s="488">
        <v>0</v>
      </c>
      <c r="E622" s="488">
        <v>0</v>
      </c>
      <c r="F622" s="488">
        <v>0</v>
      </c>
      <c r="G622" s="488">
        <v>0</v>
      </c>
      <c r="H622" s="488">
        <v>0</v>
      </c>
      <c r="I622" s="488" t="s">
        <v>20</v>
      </c>
      <c r="J622" s="479" t="s">
        <v>61</v>
      </c>
      <c r="K622" s="498">
        <v>0</v>
      </c>
      <c r="L622" s="488">
        <v>0</v>
      </c>
      <c r="M622" s="488">
        <v>0</v>
      </c>
      <c r="N622" s="488">
        <v>0</v>
      </c>
      <c r="O622" s="488">
        <v>0</v>
      </c>
      <c r="P622" s="488">
        <v>0</v>
      </c>
      <c r="Q622" s="488">
        <v>0</v>
      </c>
      <c r="R622" s="488">
        <v>0</v>
      </c>
      <c r="S622" s="488">
        <v>0</v>
      </c>
      <c r="T622" s="488">
        <v>0</v>
      </c>
      <c r="U622" s="488">
        <v>0</v>
      </c>
      <c r="V622" s="488">
        <v>0</v>
      </c>
      <c r="W622" s="488">
        <v>0</v>
      </c>
      <c r="X622" s="488">
        <v>0</v>
      </c>
      <c r="Y622" s="499" t="s">
        <v>418</v>
      </c>
      <c r="Z622" s="499" t="s">
        <v>418</v>
      </c>
      <c r="AA622" s="488">
        <v>0</v>
      </c>
      <c r="AB622" s="499">
        <v>0</v>
      </c>
      <c r="AC622" s="488">
        <v>0</v>
      </c>
      <c r="AD622" s="499">
        <v>0</v>
      </c>
      <c r="AE622" s="488">
        <v>0</v>
      </c>
      <c r="AF622" s="500">
        <v>0</v>
      </c>
    </row>
    <row r="623" spans="1:32" ht="15" customHeight="1" x14ac:dyDescent="0.2">
      <c r="A623" s="463" t="s">
        <v>107</v>
      </c>
      <c r="B623" s="482">
        <v>0</v>
      </c>
      <c r="C623" s="482">
        <v>0</v>
      </c>
      <c r="D623" s="482">
        <v>0</v>
      </c>
      <c r="E623" s="482">
        <v>0</v>
      </c>
      <c r="F623" s="482">
        <v>0</v>
      </c>
      <c r="G623" s="482">
        <v>0</v>
      </c>
      <c r="H623" s="482">
        <v>0</v>
      </c>
      <c r="I623" s="482" t="s">
        <v>20</v>
      </c>
      <c r="J623" s="479" t="s">
        <v>107</v>
      </c>
      <c r="K623" s="489">
        <v>0</v>
      </c>
      <c r="L623" s="482">
        <v>0</v>
      </c>
      <c r="M623" s="482">
        <v>0</v>
      </c>
      <c r="N623" s="482">
        <v>0</v>
      </c>
      <c r="O623" s="482">
        <v>0</v>
      </c>
      <c r="P623" s="482">
        <v>0</v>
      </c>
      <c r="Q623" s="482">
        <v>0</v>
      </c>
      <c r="R623" s="482">
        <v>0</v>
      </c>
      <c r="S623" s="482">
        <v>0</v>
      </c>
      <c r="T623" s="482">
        <v>0</v>
      </c>
      <c r="U623" s="482">
        <v>0</v>
      </c>
      <c r="V623" s="482">
        <v>0</v>
      </c>
      <c r="W623" s="482">
        <v>0</v>
      </c>
      <c r="X623" s="482">
        <v>0</v>
      </c>
      <c r="Y623" s="490" t="s">
        <v>418</v>
      </c>
      <c r="Z623" s="490" t="s">
        <v>418</v>
      </c>
      <c r="AA623" s="482">
        <v>0</v>
      </c>
      <c r="AB623" s="490">
        <v>0</v>
      </c>
      <c r="AC623" s="482">
        <v>0</v>
      </c>
      <c r="AD623" s="490">
        <v>0</v>
      </c>
      <c r="AE623" s="482">
        <v>0</v>
      </c>
      <c r="AF623" s="491">
        <v>0</v>
      </c>
    </row>
    <row r="624" spans="1:32" ht="15" customHeight="1" x14ac:dyDescent="0.2">
      <c r="A624" s="463" t="s">
        <v>108</v>
      </c>
      <c r="B624" s="482">
        <v>0</v>
      </c>
      <c r="C624" s="482">
        <v>0</v>
      </c>
      <c r="D624" s="482">
        <v>0</v>
      </c>
      <c r="E624" s="482">
        <v>0</v>
      </c>
      <c r="F624" s="482">
        <v>0</v>
      </c>
      <c r="G624" s="482">
        <v>0</v>
      </c>
      <c r="H624" s="482">
        <v>0</v>
      </c>
      <c r="I624" s="482" t="s">
        <v>20</v>
      </c>
      <c r="J624" s="479" t="s">
        <v>108</v>
      </c>
      <c r="K624" s="489">
        <v>0</v>
      </c>
      <c r="L624" s="482">
        <v>0</v>
      </c>
      <c r="M624" s="482">
        <v>0</v>
      </c>
      <c r="N624" s="482">
        <v>0</v>
      </c>
      <c r="O624" s="482">
        <v>0</v>
      </c>
      <c r="P624" s="482">
        <v>0</v>
      </c>
      <c r="Q624" s="482">
        <v>0</v>
      </c>
      <c r="R624" s="482">
        <v>0</v>
      </c>
      <c r="S624" s="482">
        <v>0</v>
      </c>
      <c r="T624" s="482">
        <v>0</v>
      </c>
      <c r="U624" s="482">
        <v>0</v>
      </c>
      <c r="V624" s="482">
        <v>0</v>
      </c>
      <c r="W624" s="482">
        <v>0</v>
      </c>
      <c r="X624" s="482">
        <v>0</v>
      </c>
      <c r="Y624" s="490" t="s">
        <v>418</v>
      </c>
      <c r="Z624" s="490" t="s">
        <v>418</v>
      </c>
      <c r="AA624" s="482">
        <v>0</v>
      </c>
      <c r="AB624" s="490">
        <v>0</v>
      </c>
      <c r="AC624" s="482">
        <v>0</v>
      </c>
      <c r="AD624" s="490">
        <v>0</v>
      </c>
      <c r="AE624" s="482">
        <v>0</v>
      </c>
      <c r="AF624" s="491">
        <v>0</v>
      </c>
    </row>
    <row r="625" spans="1:32" ht="15" customHeight="1" thickBot="1" x14ac:dyDescent="0.25">
      <c r="A625" s="463" t="s">
        <v>109</v>
      </c>
      <c r="B625" s="492">
        <v>0</v>
      </c>
      <c r="C625" s="493">
        <v>0</v>
      </c>
      <c r="D625" s="493">
        <v>0</v>
      </c>
      <c r="E625" s="493">
        <v>0</v>
      </c>
      <c r="F625" s="493">
        <v>0</v>
      </c>
      <c r="G625" s="493">
        <v>0</v>
      </c>
      <c r="H625" s="493">
        <v>0</v>
      </c>
      <c r="I625" s="494" t="s">
        <v>20</v>
      </c>
      <c r="J625" s="479" t="s">
        <v>109</v>
      </c>
      <c r="K625" s="495">
        <v>0</v>
      </c>
      <c r="L625" s="493">
        <v>0</v>
      </c>
      <c r="M625" s="493">
        <v>0</v>
      </c>
      <c r="N625" s="493">
        <v>0</v>
      </c>
      <c r="O625" s="493">
        <v>0</v>
      </c>
      <c r="P625" s="493">
        <v>0</v>
      </c>
      <c r="Q625" s="493">
        <v>0</v>
      </c>
      <c r="R625" s="493">
        <v>0</v>
      </c>
      <c r="S625" s="493">
        <v>0</v>
      </c>
      <c r="T625" s="493">
        <v>0</v>
      </c>
      <c r="U625" s="493">
        <v>0</v>
      </c>
      <c r="V625" s="493">
        <v>0</v>
      </c>
      <c r="W625" s="493">
        <v>0</v>
      </c>
      <c r="X625" s="493">
        <v>0</v>
      </c>
      <c r="Y625" s="496" t="s">
        <v>418</v>
      </c>
      <c r="Z625" s="496" t="s">
        <v>418</v>
      </c>
      <c r="AA625" s="493">
        <v>0</v>
      </c>
      <c r="AB625" s="496">
        <v>0</v>
      </c>
      <c r="AC625" s="493">
        <v>0</v>
      </c>
      <c r="AD625" s="496">
        <v>0</v>
      </c>
      <c r="AE625" s="493">
        <v>0</v>
      </c>
      <c r="AF625" s="497">
        <v>0</v>
      </c>
    </row>
    <row r="626" spans="1:32" ht="15" customHeight="1" x14ac:dyDescent="0.2">
      <c r="A626" s="463" t="s">
        <v>63</v>
      </c>
      <c r="B626" s="482">
        <v>1</v>
      </c>
      <c r="C626" s="482">
        <v>0</v>
      </c>
      <c r="D626" s="482">
        <v>1</v>
      </c>
      <c r="E626" s="482">
        <v>0</v>
      </c>
      <c r="F626" s="482">
        <v>0</v>
      </c>
      <c r="G626" s="482">
        <v>0</v>
      </c>
      <c r="H626" s="482">
        <v>0</v>
      </c>
      <c r="I626" s="482" t="s">
        <v>20</v>
      </c>
      <c r="J626" s="479" t="s">
        <v>63</v>
      </c>
      <c r="K626" s="489">
        <v>0</v>
      </c>
      <c r="L626" s="482">
        <v>0</v>
      </c>
      <c r="M626" s="482">
        <v>1</v>
      </c>
      <c r="N626" s="482">
        <v>0</v>
      </c>
      <c r="O626" s="482">
        <v>0</v>
      </c>
      <c r="P626" s="482">
        <v>0</v>
      </c>
      <c r="Q626" s="482">
        <v>0</v>
      </c>
      <c r="R626" s="482">
        <v>0</v>
      </c>
      <c r="S626" s="482">
        <v>0</v>
      </c>
      <c r="T626" s="482">
        <v>0</v>
      </c>
      <c r="U626" s="482">
        <v>0</v>
      </c>
      <c r="V626" s="482">
        <v>0</v>
      </c>
      <c r="W626" s="482">
        <v>0</v>
      </c>
      <c r="X626" s="482">
        <v>0</v>
      </c>
      <c r="Y626" s="490">
        <v>16.100000000000001</v>
      </c>
      <c r="Z626" s="490" t="s">
        <v>418</v>
      </c>
      <c r="AA626" s="482">
        <v>0</v>
      </c>
      <c r="AB626" s="490">
        <v>0</v>
      </c>
      <c r="AC626" s="482">
        <v>0</v>
      </c>
      <c r="AD626" s="490">
        <v>0</v>
      </c>
      <c r="AE626" s="482">
        <v>0</v>
      </c>
      <c r="AF626" s="491">
        <v>0</v>
      </c>
    </row>
    <row r="627" spans="1:32" ht="15" customHeight="1" x14ac:dyDescent="0.2">
      <c r="A627" s="463" t="s">
        <v>110</v>
      </c>
      <c r="B627" s="482">
        <v>0</v>
      </c>
      <c r="C627" s="482">
        <v>0</v>
      </c>
      <c r="D627" s="482">
        <v>0</v>
      </c>
      <c r="E627" s="482">
        <v>0</v>
      </c>
      <c r="F627" s="482">
        <v>0</v>
      </c>
      <c r="G627" s="482">
        <v>0</v>
      </c>
      <c r="H627" s="482">
        <v>0</v>
      </c>
      <c r="I627" s="482" t="s">
        <v>20</v>
      </c>
      <c r="J627" s="479" t="s">
        <v>110</v>
      </c>
      <c r="K627" s="489">
        <v>0</v>
      </c>
      <c r="L627" s="482">
        <v>0</v>
      </c>
      <c r="M627" s="482">
        <v>0</v>
      </c>
      <c r="N627" s="482">
        <v>0</v>
      </c>
      <c r="O627" s="482">
        <v>0</v>
      </c>
      <c r="P627" s="482">
        <v>0</v>
      </c>
      <c r="Q627" s="482">
        <v>0</v>
      </c>
      <c r="R627" s="482">
        <v>0</v>
      </c>
      <c r="S627" s="482">
        <v>0</v>
      </c>
      <c r="T627" s="482">
        <v>0</v>
      </c>
      <c r="U627" s="482">
        <v>0</v>
      </c>
      <c r="V627" s="482">
        <v>0</v>
      </c>
      <c r="W627" s="482">
        <v>0</v>
      </c>
      <c r="X627" s="482">
        <v>0</v>
      </c>
      <c r="Y627" s="490" t="s">
        <v>418</v>
      </c>
      <c r="Z627" s="490" t="s">
        <v>418</v>
      </c>
      <c r="AA627" s="482">
        <v>0</v>
      </c>
      <c r="AB627" s="490">
        <v>0</v>
      </c>
      <c r="AC627" s="482">
        <v>0</v>
      </c>
      <c r="AD627" s="490">
        <v>0</v>
      </c>
      <c r="AE627" s="482">
        <v>0</v>
      </c>
      <c r="AF627" s="491">
        <v>0</v>
      </c>
    </row>
    <row r="628" spans="1:32" ht="15" customHeight="1" x14ac:dyDescent="0.2">
      <c r="A628" s="463" t="s">
        <v>111</v>
      </c>
      <c r="B628" s="482">
        <v>0</v>
      </c>
      <c r="C628" s="482">
        <v>0</v>
      </c>
      <c r="D628" s="482">
        <v>0</v>
      </c>
      <c r="E628" s="482">
        <v>0</v>
      </c>
      <c r="F628" s="482">
        <v>0</v>
      </c>
      <c r="G628" s="482">
        <v>0</v>
      </c>
      <c r="H628" s="482">
        <v>0</v>
      </c>
      <c r="I628" s="482" t="s">
        <v>20</v>
      </c>
      <c r="J628" s="479" t="s">
        <v>111</v>
      </c>
      <c r="K628" s="489">
        <v>0</v>
      </c>
      <c r="L628" s="482">
        <v>0</v>
      </c>
      <c r="M628" s="482">
        <v>0</v>
      </c>
      <c r="N628" s="482">
        <v>0</v>
      </c>
      <c r="O628" s="482">
        <v>0</v>
      </c>
      <c r="P628" s="482">
        <v>0</v>
      </c>
      <c r="Q628" s="482">
        <v>0</v>
      </c>
      <c r="R628" s="482">
        <v>0</v>
      </c>
      <c r="S628" s="482">
        <v>0</v>
      </c>
      <c r="T628" s="482">
        <v>0</v>
      </c>
      <c r="U628" s="482">
        <v>0</v>
      </c>
      <c r="V628" s="482">
        <v>0</v>
      </c>
      <c r="W628" s="482">
        <v>0</v>
      </c>
      <c r="X628" s="482">
        <v>0</v>
      </c>
      <c r="Y628" s="490" t="s">
        <v>418</v>
      </c>
      <c r="Z628" s="490" t="s">
        <v>418</v>
      </c>
      <c r="AA628" s="482">
        <v>0</v>
      </c>
      <c r="AB628" s="490">
        <v>0</v>
      </c>
      <c r="AC628" s="482">
        <v>0</v>
      </c>
      <c r="AD628" s="490">
        <v>0</v>
      </c>
      <c r="AE628" s="482">
        <v>0</v>
      </c>
      <c r="AF628" s="491">
        <v>0</v>
      </c>
    </row>
    <row r="629" spans="1:32" ht="15" customHeight="1" x14ac:dyDescent="0.2">
      <c r="A629" s="463" t="s">
        <v>112</v>
      </c>
      <c r="B629" s="482">
        <v>1</v>
      </c>
      <c r="C629" s="482">
        <v>0</v>
      </c>
      <c r="D629" s="482">
        <v>1</v>
      </c>
      <c r="E629" s="482">
        <v>0</v>
      </c>
      <c r="F629" s="482">
        <v>0</v>
      </c>
      <c r="G629" s="482">
        <v>0</v>
      </c>
      <c r="H629" s="482">
        <v>0</v>
      </c>
      <c r="I629" s="482" t="s">
        <v>20</v>
      </c>
      <c r="J629" s="479" t="s">
        <v>112</v>
      </c>
      <c r="K629" s="489">
        <v>0</v>
      </c>
      <c r="L629" s="482">
        <v>1</v>
      </c>
      <c r="M629" s="482">
        <v>0</v>
      </c>
      <c r="N629" s="482">
        <v>0</v>
      </c>
      <c r="O629" s="482">
        <v>0</v>
      </c>
      <c r="P629" s="482">
        <v>0</v>
      </c>
      <c r="Q629" s="482">
        <v>0</v>
      </c>
      <c r="R629" s="482">
        <v>0</v>
      </c>
      <c r="S629" s="482">
        <v>0</v>
      </c>
      <c r="T629" s="482">
        <v>0</v>
      </c>
      <c r="U629" s="482">
        <v>0</v>
      </c>
      <c r="V629" s="482">
        <v>0</v>
      </c>
      <c r="W629" s="482">
        <v>0</v>
      </c>
      <c r="X629" s="482">
        <v>0</v>
      </c>
      <c r="Y629" s="490">
        <v>13.1</v>
      </c>
      <c r="Z629" s="490" t="s">
        <v>418</v>
      </c>
      <c r="AA629" s="482">
        <v>0</v>
      </c>
      <c r="AB629" s="490">
        <v>0</v>
      </c>
      <c r="AC629" s="482">
        <v>0</v>
      </c>
      <c r="AD629" s="490">
        <v>0</v>
      </c>
      <c r="AE629" s="482">
        <v>0</v>
      </c>
      <c r="AF629" s="491">
        <v>0</v>
      </c>
    </row>
    <row r="630" spans="1:32" ht="15" customHeight="1" x14ac:dyDescent="0.2">
      <c r="A630" s="463" t="s">
        <v>64</v>
      </c>
      <c r="B630" s="482">
        <v>0</v>
      </c>
      <c r="C630" s="482">
        <v>0</v>
      </c>
      <c r="D630" s="482">
        <v>0</v>
      </c>
      <c r="E630" s="482">
        <v>0</v>
      </c>
      <c r="F630" s="482">
        <v>0</v>
      </c>
      <c r="G630" s="482">
        <v>0</v>
      </c>
      <c r="H630" s="482">
        <v>0</v>
      </c>
      <c r="I630" s="482" t="s">
        <v>20</v>
      </c>
      <c r="J630" s="479" t="s">
        <v>64</v>
      </c>
      <c r="K630" s="489">
        <v>0</v>
      </c>
      <c r="L630" s="482">
        <v>0</v>
      </c>
      <c r="M630" s="482">
        <v>0</v>
      </c>
      <c r="N630" s="482">
        <v>0</v>
      </c>
      <c r="O630" s="482">
        <v>0</v>
      </c>
      <c r="P630" s="482">
        <v>0</v>
      </c>
      <c r="Q630" s="482">
        <v>0</v>
      </c>
      <c r="R630" s="482">
        <v>0</v>
      </c>
      <c r="S630" s="482">
        <v>0</v>
      </c>
      <c r="T630" s="482">
        <v>0</v>
      </c>
      <c r="U630" s="482">
        <v>0</v>
      </c>
      <c r="V630" s="482">
        <v>0</v>
      </c>
      <c r="W630" s="482">
        <v>0</v>
      </c>
      <c r="X630" s="482">
        <v>0</v>
      </c>
      <c r="Y630" s="490" t="s">
        <v>418</v>
      </c>
      <c r="Z630" s="490" t="s">
        <v>418</v>
      </c>
      <c r="AA630" s="482">
        <v>0</v>
      </c>
      <c r="AB630" s="490">
        <v>0</v>
      </c>
      <c r="AC630" s="482">
        <v>0</v>
      </c>
      <c r="AD630" s="490">
        <v>0</v>
      </c>
      <c r="AE630" s="482">
        <v>0</v>
      </c>
      <c r="AF630" s="491">
        <v>0</v>
      </c>
    </row>
    <row r="631" spans="1:32" ht="15" customHeight="1" x14ac:dyDescent="0.2">
      <c r="A631" s="463" t="s">
        <v>113</v>
      </c>
      <c r="B631" s="482">
        <v>0</v>
      </c>
      <c r="C631" s="482">
        <v>0</v>
      </c>
      <c r="D631" s="482">
        <v>0</v>
      </c>
      <c r="E631" s="482">
        <v>0</v>
      </c>
      <c r="F631" s="482">
        <v>0</v>
      </c>
      <c r="G631" s="482">
        <v>0</v>
      </c>
      <c r="H631" s="482">
        <v>0</v>
      </c>
      <c r="I631" s="482" t="s">
        <v>20</v>
      </c>
      <c r="J631" s="479" t="s">
        <v>113</v>
      </c>
      <c r="K631" s="489">
        <v>0</v>
      </c>
      <c r="L631" s="482">
        <v>0</v>
      </c>
      <c r="M631" s="482">
        <v>0</v>
      </c>
      <c r="N631" s="482">
        <v>0</v>
      </c>
      <c r="O631" s="482">
        <v>0</v>
      </c>
      <c r="P631" s="482">
        <v>0</v>
      </c>
      <c r="Q631" s="482">
        <v>0</v>
      </c>
      <c r="R631" s="482">
        <v>0</v>
      </c>
      <c r="S631" s="482">
        <v>0</v>
      </c>
      <c r="T631" s="482">
        <v>0</v>
      </c>
      <c r="U631" s="482">
        <v>0</v>
      </c>
      <c r="V631" s="482">
        <v>0</v>
      </c>
      <c r="W631" s="482">
        <v>0</v>
      </c>
      <c r="X631" s="482">
        <v>0</v>
      </c>
      <c r="Y631" s="490" t="s">
        <v>418</v>
      </c>
      <c r="Z631" s="490" t="s">
        <v>418</v>
      </c>
      <c r="AA631" s="482">
        <v>0</v>
      </c>
      <c r="AB631" s="490">
        <v>0</v>
      </c>
      <c r="AC631" s="482">
        <v>0</v>
      </c>
      <c r="AD631" s="490">
        <v>0</v>
      </c>
      <c r="AE631" s="482">
        <v>0</v>
      </c>
      <c r="AF631" s="491">
        <v>0</v>
      </c>
    </row>
    <row r="632" spans="1:32" ht="15" customHeight="1" x14ac:dyDescent="0.2">
      <c r="A632" s="463" t="s">
        <v>114</v>
      </c>
      <c r="B632" s="482">
        <v>0</v>
      </c>
      <c r="C632" s="482">
        <v>0</v>
      </c>
      <c r="D632" s="482">
        <v>0</v>
      </c>
      <c r="E632" s="482">
        <v>0</v>
      </c>
      <c r="F632" s="482">
        <v>0</v>
      </c>
      <c r="G632" s="482">
        <v>0</v>
      </c>
      <c r="H632" s="482">
        <v>0</v>
      </c>
      <c r="I632" s="482" t="s">
        <v>20</v>
      </c>
      <c r="J632" s="479" t="s">
        <v>114</v>
      </c>
      <c r="K632" s="489">
        <v>0</v>
      </c>
      <c r="L632" s="482">
        <v>0</v>
      </c>
      <c r="M632" s="482">
        <v>0</v>
      </c>
      <c r="N632" s="482">
        <v>0</v>
      </c>
      <c r="O632" s="482">
        <v>0</v>
      </c>
      <c r="P632" s="482">
        <v>0</v>
      </c>
      <c r="Q632" s="482">
        <v>0</v>
      </c>
      <c r="R632" s="482">
        <v>0</v>
      </c>
      <c r="S632" s="482">
        <v>0</v>
      </c>
      <c r="T632" s="482">
        <v>0</v>
      </c>
      <c r="U632" s="482">
        <v>0</v>
      </c>
      <c r="V632" s="482">
        <v>0</v>
      </c>
      <c r="W632" s="482">
        <v>0</v>
      </c>
      <c r="X632" s="482">
        <v>0</v>
      </c>
      <c r="Y632" s="490" t="s">
        <v>418</v>
      </c>
      <c r="Z632" s="490" t="s">
        <v>418</v>
      </c>
      <c r="AA632" s="482">
        <v>0</v>
      </c>
      <c r="AB632" s="490">
        <v>0</v>
      </c>
      <c r="AC632" s="482">
        <v>0</v>
      </c>
      <c r="AD632" s="490">
        <v>0</v>
      </c>
      <c r="AE632" s="482">
        <v>0</v>
      </c>
      <c r="AF632" s="491">
        <v>0</v>
      </c>
    </row>
    <row r="633" spans="1:32" ht="15" customHeight="1" x14ac:dyDescent="0.2">
      <c r="A633" s="463" t="s">
        <v>115</v>
      </c>
      <c r="B633" s="482">
        <v>0</v>
      </c>
      <c r="C633" s="482">
        <v>0</v>
      </c>
      <c r="D633" s="482">
        <v>0</v>
      </c>
      <c r="E633" s="482">
        <v>0</v>
      </c>
      <c r="F633" s="482">
        <v>0</v>
      </c>
      <c r="G633" s="482">
        <v>0</v>
      </c>
      <c r="H633" s="482">
        <v>0</v>
      </c>
      <c r="I633" s="482" t="s">
        <v>20</v>
      </c>
      <c r="J633" s="479" t="s">
        <v>115</v>
      </c>
      <c r="K633" s="489">
        <v>0</v>
      </c>
      <c r="L633" s="482">
        <v>0</v>
      </c>
      <c r="M633" s="482">
        <v>0</v>
      </c>
      <c r="N633" s="482">
        <v>0</v>
      </c>
      <c r="O633" s="482">
        <v>0</v>
      </c>
      <c r="P633" s="482">
        <v>0</v>
      </c>
      <c r="Q633" s="482">
        <v>0</v>
      </c>
      <c r="R633" s="482">
        <v>0</v>
      </c>
      <c r="S633" s="482">
        <v>0</v>
      </c>
      <c r="T633" s="482">
        <v>0</v>
      </c>
      <c r="U633" s="482">
        <v>0</v>
      </c>
      <c r="V633" s="482">
        <v>0</v>
      </c>
      <c r="W633" s="482">
        <v>0</v>
      </c>
      <c r="X633" s="482">
        <v>0</v>
      </c>
      <c r="Y633" s="490" t="s">
        <v>418</v>
      </c>
      <c r="Z633" s="490" t="s">
        <v>418</v>
      </c>
      <c r="AA633" s="482">
        <v>0</v>
      </c>
      <c r="AB633" s="490">
        <v>0</v>
      </c>
      <c r="AC633" s="482">
        <v>0</v>
      </c>
      <c r="AD633" s="490">
        <v>0</v>
      </c>
      <c r="AE633" s="482">
        <v>0</v>
      </c>
      <c r="AF633" s="491">
        <v>0</v>
      </c>
    </row>
    <row r="634" spans="1:32" ht="15" customHeight="1" x14ac:dyDescent="0.2">
      <c r="A634" s="463" t="s">
        <v>66</v>
      </c>
      <c r="B634" s="482">
        <v>0</v>
      </c>
      <c r="C634" s="482">
        <v>0</v>
      </c>
      <c r="D634" s="482">
        <v>0</v>
      </c>
      <c r="E634" s="482">
        <v>0</v>
      </c>
      <c r="F634" s="482">
        <v>0</v>
      </c>
      <c r="G634" s="482">
        <v>0</v>
      </c>
      <c r="H634" s="482">
        <v>0</v>
      </c>
      <c r="I634" s="482" t="s">
        <v>20</v>
      </c>
      <c r="J634" s="479" t="s">
        <v>66</v>
      </c>
      <c r="K634" s="489">
        <v>0</v>
      </c>
      <c r="L634" s="482">
        <v>0</v>
      </c>
      <c r="M634" s="482">
        <v>0</v>
      </c>
      <c r="N634" s="482">
        <v>0</v>
      </c>
      <c r="O634" s="482">
        <v>0</v>
      </c>
      <c r="P634" s="482">
        <v>0</v>
      </c>
      <c r="Q634" s="482">
        <v>0</v>
      </c>
      <c r="R634" s="482">
        <v>0</v>
      </c>
      <c r="S634" s="482">
        <v>0</v>
      </c>
      <c r="T634" s="482">
        <v>0</v>
      </c>
      <c r="U634" s="482">
        <v>0</v>
      </c>
      <c r="V634" s="482">
        <v>0</v>
      </c>
      <c r="W634" s="482">
        <v>0</v>
      </c>
      <c r="X634" s="482">
        <v>0</v>
      </c>
      <c r="Y634" s="490" t="s">
        <v>418</v>
      </c>
      <c r="Z634" s="490" t="s">
        <v>418</v>
      </c>
      <c r="AA634" s="482">
        <v>0</v>
      </c>
      <c r="AB634" s="490">
        <v>0</v>
      </c>
      <c r="AC634" s="482">
        <v>0</v>
      </c>
      <c r="AD634" s="490">
        <v>0</v>
      </c>
      <c r="AE634" s="482">
        <v>0</v>
      </c>
      <c r="AF634" s="491">
        <v>0</v>
      </c>
    </row>
    <row r="635" spans="1:32" ht="15" customHeight="1" x14ac:dyDescent="0.2">
      <c r="A635" s="463" t="s">
        <v>116</v>
      </c>
      <c r="B635" s="482">
        <v>0</v>
      </c>
      <c r="C635" s="482">
        <v>0</v>
      </c>
      <c r="D635" s="482">
        <v>0</v>
      </c>
      <c r="E635" s="482">
        <v>0</v>
      </c>
      <c r="F635" s="482">
        <v>0</v>
      </c>
      <c r="G635" s="482">
        <v>0</v>
      </c>
      <c r="H635" s="482">
        <v>0</v>
      </c>
      <c r="I635" s="482" t="s">
        <v>20</v>
      </c>
      <c r="J635" s="479" t="s">
        <v>116</v>
      </c>
      <c r="K635" s="489">
        <v>0</v>
      </c>
      <c r="L635" s="482">
        <v>0</v>
      </c>
      <c r="M635" s="482">
        <v>0</v>
      </c>
      <c r="N635" s="482">
        <v>0</v>
      </c>
      <c r="O635" s="482">
        <v>0</v>
      </c>
      <c r="P635" s="482">
        <v>0</v>
      </c>
      <c r="Q635" s="482">
        <v>0</v>
      </c>
      <c r="R635" s="482">
        <v>0</v>
      </c>
      <c r="S635" s="482">
        <v>0</v>
      </c>
      <c r="T635" s="482">
        <v>0</v>
      </c>
      <c r="U635" s="482">
        <v>0</v>
      </c>
      <c r="V635" s="482">
        <v>0</v>
      </c>
      <c r="W635" s="482">
        <v>0</v>
      </c>
      <c r="X635" s="482">
        <v>0</v>
      </c>
      <c r="Y635" s="490" t="s">
        <v>418</v>
      </c>
      <c r="Z635" s="490" t="s">
        <v>418</v>
      </c>
      <c r="AA635" s="482">
        <v>0</v>
      </c>
      <c r="AB635" s="490">
        <v>0</v>
      </c>
      <c r="AC635" s="482">
        <v>0</v>
      </c>
      <c r="AD635" s="490">
        <v>0</v>
      </c>
      <c r="AE635" s="482">
        <v>0</v>
      </c>
      <c r="AF635" s="491">
        <v>0</v>
      </c>
    </row>
    <row r="636" spans="1:32" ht="15" customHeight="1" x14ac:dyDescent="0.2">
      <c r="A636" s="463" t="s">
        <v>117</v>
      </c>
      <c r="B636" s="482">
        <v>0</v>
      </c>
      <c r="C636" s="482">
        <v>0</v>
      </c>
      <c r="D636" s="482">
        <v>0</v>
      </c>
      <c r="E636" s="482">
        <v>0</v>
      </c>
      <c r="F636" s="482">
        <v>0</v>
      </c>
      <c r="G636" s="482">
        <v>0</v>
      </c>
      <c r="H636" s="482">
        <v>0</v>
      </c>
      <c r="I636" s="482" t="s">
        <v>20</v>
      </c>
      <c r="J636" s="479" t="s">
        <v>117</v>
      </c>
      <c r="K636" s="489">
        <v>0</v>
      </c>
      <c r="L636" s="482">
        <v>0</v>
      </c>
      <c r="M636" s="482">
        <v>0</v>
      </c>
      <c r="N636" s="482">
        <v>0</v>
      </c>
      <c r="O636" s="482">
        <v>0</v>
      </c>
      <c r="P636" s="482">
        <v>0</v>
      </c>
      <c r="Q636" s="482">
        <v>0</v>
      </c>
      <c r="R636" s="482">
        <v>0</v>
      </c>
      <c r="S636" s="482">
        <v>0</v>
      </c>
      <c r="T636" s="482">
        <v>0</v>
      </c>
      <c r="U636" s="482">
        <v>0</v>
      </c>
      <c r="V636" s="482">
        <v>0</v>
      </c>
      <c r="W636" s="482">
        <v>0</v>
      </c>
      <c r="X636" s="482">
        <v>0</v>
      </c>
      <c r="Y636" s="490" t="s">
        <v>418</v>
      </c>
      <c r="Z636" s="490" t="s">
        <v>418</v>
      </c>
      <c r="AA636" s="482">
        <v>0</v>
      </c>
      <c r="AB636" s="490">
        <v>0</v>
      </c>
      <c r="AC636" s="482">
        <v>0</v>
      </c>
      <c r="AD636" s="490">
        <v>0</v>
      </c>
      <c r="AE636" s="482">
        <v>0</v>
      </c>
      <c r="AF636" s="491">
        <v>0</v>
      </c>
    </row>
    <row r="637" spans="1:32" ht="15" customHeight="1" x14ac:dyDescent="0.2">
      <c r="A637" s="463" t="s">
        <v>118</v>
      </c>
      <c r="B637" s="482">
        <v>0</v>
      </c>
      <c r="C637" s="482">
        <v>0</v>
      </c>
      <c r="D637" s="482">
        <v>0</v>
      </c>
      <c r="E637" s="482">
        <v>0</v>
      </c>
      <c r="F637" s="482">
        <v>0</v>
      </c>
      <c r="G637" s="482">
        <v>0</v>
      </c>
      <c r="H637" s="482">
        <v>0</v>
      </c>
      <c r="I637" s="482" t="s">
        <v>20</v>
      </c>
      <c r="J637" s="479" t="s">
        <v>118</v>
      </c>
      <c r="K637" s="489">
        <v>0</v>
      </c>
      <c r="L637" s="482">
        <v>0</v>
      </c>
      <c r="M637" s="482">
        <v>0</v>
      </c>
      <c r="N637" s="482">
        <v>0</v>
      </c>
      <c r="O637" s="482">
        <v>0</v>
      </c>
      <c r="P637" s="482">
        <v>0</v>
      </c>
      <c r="Q637" s="482">
        <v>0</v>
      </c>
      <c r="R637" s="482">
        <v>0</v>
      </c>
      <c r="S637" s="482">
        <v>0</v>
      </c>
      <c r="T637" s="482">
        <v>0</v>
      </c>
      <c r="U637" s="482">
        <v>0</v>
      </c>
      <c r="V637" s="482">
        <v>0</v>
      </c>
      <c r="W637" s="482">
        <v>0</v>
      </c>
      <c r="X637" s="482">
        <v>0</v>
      </c>
      <c r="Y637" s="490" t="s">
        <v>418</v>
      </c>
      <c r="Z637" s="490" t="s">
        <v>418</v>
      </c>
      <c r="AA637" s="482">
        <v>0</v>
      </c>
      <c r="AB637" s="490">
        <v>0</v>
      </c>
      <c r="AC637" s="482">
        <v>0</v>
      </c>
      <c r="AD637" s="490">
        <v>0</v>
      </c>
      <c r="AE637" s="482">
        <v>0</v>
      </c>
      <c r="AF637" s="491">
        <v>0</v>
      </c>
    </row>
    <row r="638" spans="1:32" ht="15" customHeight="1" x14ac:dyDescent="0.2">
      <c r="A638" s="463" t="s">
        <v>68</v>
      </c>
      <c r="B638" s="482">
        <v>0</v>
      </c>
      <c r="C638" s="482">
        <v>0</v>
      </c>
      <c r="D638" s="482">
        <v>0</v>
      </c>
      <c r="E638" s="482">
        <v>0</v>
      </c>
      <c r="F638" s="482">
        <v>0</v>
      </c>
      <c r="G638" s="482">
        <v>0</v>
      </c>
      <c r="H638" s="482">
        <v>0</v>
      </c>
      <c r="I638" s="482" t="s">
        <v>20</v>
      </c>
      <c r="J638" s="479" t="s">
        <v>68</v>
      </c>
      <c r="K638" s="489">
        <v>0</v>
      </c>
      <c r="L638" s="482">
        <v>0</v>
      </c>
      <c r="M638" s="482">
        <v>0</v>
      </c>
      <c r="N638" s="482">
        <v>0</v>
      </c>
      <c r="O638" s="482">
        <v>0</v>
      </c>
      <c r="P638" s="482">
        <v>0</v>
      </c>
      <c r="Q638" s="482">
        <v>0</v>
      </c>
      <c r="R638" s="482">
        <v>0</v>
      </c>
      <c r="S638" s="482">
        <v>0</v>
      </c>
      <c r="T638" s="482">
        <v>0</v>
      </c>
      <c r="U638" s="482">
        <v>0</v>
      </c>
      <c r="V638" s="482">
        <v>0</v>
      </c>
      <c r="W638" s="482">
        <v>0</v>
      </c>
      <c r="X638" s="482">
        <v>0</v>
      </c>
      <c r="Y638" s="490" t="s">
        <v>418</v>
      </c>
      <c r="Z638" s="490" t="s">
        <v>418</v>
      </c>
      <c r="AA638" s="482">
        <v>0</v>
      </c>
      <c r="AB638" s="490">
        <v>0</v>
      </c>
      <c r="AC638" s="482">
        <v>0</v>
      </c>
      <c r="AD638" s="490">
        <v>0</v>
      </c>
      <c r="AE638" s="482">
        <v>0</v>
      </c>
      <c r="AF638" s="491">
        <v>0</v>
      </c>
    </row>
    <row r="639" spans="1:32" ht="15" customHeight="1" x14ac:dyDescent="0.2">
      <c r="A639" s="463" t="s">
        <v>119</v>
      </c>
      <c r="B639" s="482">
        <v>0</v>
      </c>
      <c r="C639" s="482">
        <v>0</v>
      </c>
      <c r="D639" s="482">
        <v>0</v>
      </c>
      <c r="E639" s="482">
        <v>0</v>
      </c>
      <c r="F639" s="482">
        <v>0</v>
      </c>
      <c r="G639" s="482">
        <v>0</v>
      </c>
      <c r="H639" s="482">
        <v>0</v>
      </c>
      <c r="I639" s="482" t="s">
        <v>20</v>
      </c>
      <c r="J639" s="479" t="s">
        <v>119</v>
      </c>
      <c r="K639" s="489">
        <v>0</v>
      </c>
      <c r="L639" s="482">
        <v>0</v>
      </c>
      <c r="M639" s="482">
        <v>0</v>
      </c>
      <c r="N639" s="482">
        <v>0</v>
      </c>
      <c r="O639" s="482">
        <v>0</v>
      </c>
      <c r="P639" s="482">
        <v>0</v>
      </c>
      <c r="Q639" s="482">
        <v>0</v>
      </c>
      <c r="R639" s="482">
        <v>0</v>
      </c>
      <c r="S639" s="482">
        <v>0</v>
      </c>
      <c r="T639" s="482">
        <v>0</v>
      </c>
      <c r="U639" s="482">
        <v>0</v>
      </c>
      <c r="V639" s="482">
        <v>0</v>
      </c>
      <c r="W639" s="482">
        <v>0</v>
      </c>
      <c r="X639" s="482">
        <v>0</v>
      </c>
      <c r="Y639" s="490" t="s">
        <v>418</v>
      </c>
      <c r="Z639" s="490" t="s">
        <v>418</v>
      </c>
      <c r="AA639" s="482">
        <v>0</v>
      </c>
      <c r="AB639" s="490">
        <v>0</v>
      </c>
      <c r="AC639" s="482">
        <v>0</v>
      </c>
      <c r="AD639" s="490">
        <v>0</v>
      </c>
      <c r="AE639" s="482">
        <v>0</v>
      </c>
      <c r="AF639" s="491">
        <v>0</v>
      </c>
    </row>
    <row r="640" spans="1:32" ht="15" customHeight="1" x14ac:dyDescent="0.2">
      <c r="A640" s="463" t="s">
        <v>120</v>
      </c>
      <c r="B640" s="482">
        <v>0</v>
      </c>
      <c r="C640" s="482">
        <v>0</v>
      </c>
      <c r="D640" s="482">
        <v>0</v>
      </c>
      <c r="E640" s="482">
        <v>0</v>
      </c>
      <c r="F640" s="482">
        <v>0</v>
      </c>
      <c r="G640" s="482">
        <v>0</v>
      </c>
      <c r="H640" s="482">
        <v>0</v>
      </c>
      <c r="I640" s="482" t="s">
        <v>20</v>
      </c>
      <c r="J640" s="479" t="s">
        <v>120</v>
      </c>
      <c r="K640" s="489">
        <v>0</v>
      </c>
      <c r="L640" s="482">
        <v>0</v>
      </c>
      <c r="M640" s="482">
        <v>0</v>
      </c>
      <c r="N640" s="482">
        <v>0</v>
      </c>
      <c r="O640" s="482">
        <v>0</v>
      </c>
      <c r="P640" s="482">
        <v>0</v>
      </c>
      <c r="Q640" s="482">
        <v>0</v>
      </c>
      <c r="R640" s="482">
        <v>0</v>
      </c>
      <c r="S640" s="482">
        <v>0</v>
      </c>
      <c r="T640" s="482">
        <v>0</v>
      </c>
      <c r="U640" s="482">
        <v>0</v>
      </c>
      <c r="V640" s="482">
        <v>0</v>
      </c>
      <c r="W640" s="482">
        <v>0</v>
      </c>
      <c r="X640" s="482">
        <v>0</v>
      </c>
      <c r="Y640" s="490" t="s">
        <v>418</v>
      </c>
      <c r="Z640" s="490" t="s">
        <v>418</v>
      </c>
      <c r="AA640" s="482">
        <v>0</v>
      </c>
      <c r="AB640" s="490">
        <v>0</v>
      </c>
      <c r="AC640" s="482">
        <v>0</v>
      </c>
      <c r="AD640" s="490">
        <v>0</v>
      </c>
      <c r="AE640" s="482">
        <v>0</v>
      </c>
      <c r="AF640" s="491">
        <v>0</v>
      </c>
    </row>
    <row r="641" spans="1:32" ht="15" customHeight="1" x14ac:dyDescent="0.2">
      <c r="A641" s="463" t="s">
        <v>121</v>
      </c>
      <c r="B641" s="482">
        <v>0</v>
      </c>
      <c r="C641" s="482">
        <v>0</v>
      </c>
      <c r="D641" s="482">
        <v>0</v>
      </c>
      <c r="E641" s="482">
        <v>0</v>
      </c>
      <c r="F641" s="482">
        <v>0</v>
      </c>
      <c r="G641" s="482">
        <v>0</v>
      </c>
      <c r="H641" s="482">
        <v>0</v>
      </c>
      <c r="I641" s="482" t="s">
        <v>20</v>
      </c>
      <c r="J641" s="479" t="s">
        <v>121</v>
      </c>
      <c r="K641" s="489">
        <v>0</v>
      </c>
      <c r="L641" s="482">
        <v>0</v>
      </c>
      <c r="M641" s="482">
        <v>0</v>
      </c>
      <c r="N641" s="482">
        <v>0</v>
      </c>
      <c r="O641" s="482">
        <v>0</v>
      </c>
      <c r="P641" s="482">
        <v>0</v>
      </c>
      <c r="Q641" s="482">
        <v>0</v>
      </c>
      <c r="R641" s="482">
        <v>0</v>
      </c>
      <c r="S641" s="482">
        <v>0</v>
      </c>
      <c r="T641" s="482">
        <v>0</v>
      </c>
      <c r="U641" s="482">
        <v>0</v>
      </c>
      <c r="V641" s="482">
        <v>0</v>
      </c>
      <c r="W641" s="482">
        <v>0</v>
      </c>
      <c r="X641" s="482">
        <v>0</v>
      </c>
      <c r="Y641" s="490" t="s">
        <v>418</v>
      </c>
      <c r="Z641" s="490" t="s">
        <v>418</v>
      </c>
      <c r="AA641" s="482">
        <v>0</v>
      </c>
      <c r="AB641" s="490">
        <v>0</v>
      </c>
      <c r="AC641" s="482">
        <v>0</v>
      </c>
      <c r="AD641" s="490">
        <v>0</v>
      </c>
      <c r="AE641" s="482">
        <v>0</v>
      </c>
      <c r="AF641" s="491">
        <v>0</v>
      </c>
    </row>
    <row r="642" spans="1:32" ht="15" customHeight="1" x14ac:dyDescent="0.2">
      <c r="A642" s="463" t="s">
        <v>70</v>
      </c>
      <c r="B642" s="482">
        <v>0</v>
      </c>
      <c r="C642" s="482">
        <v>0</v>
      </c>
      <c r="D642" s="482">
        <v>0</v>
      </c>
      <c r="E642" s="482">
        <v>0</v>
      </c>
      <c r="F642" s="482">
        <v>0</v>
      </c>
      <c r="G642" s="482">
        <v>0</v>
      </c>
      <c r="H642" s="482">
        <v>0</v>
      </c>
      <c r="I642" s="482" t="s">
        <v>20</v>
      </c>
      <c r="J642" s="479" t="s">
        <v>70</v>
      </c>
      <c r="K642" s="489">
        <v>0</v>
      </c>
      <c r="L642" s="482">
        <v>0</v>
      </c>
      <c r="M642" s="482">
        <v>0</v>
      </c>
      <c r="N642" s="482">
        <v>0</v>
      </c>
      <c r="O642" s="482">
        <v>0</v>
      </c>
      <c r="P642" s="482">
        <v>0</v>
      </c>
      <c r="Q642" s="482">
        <v>0</v>
      </c>
      <c r="R642" s="482">
        <v>0</v>
      </c>
      <c r="S642" s="482">
        <v>0</v>
      </c>
      <c r="T642" s="482">
        <v>0</v>
      </c>
      <c r="U642" s="482">
        <v>0</v>
      </c>
      <c r="V642" s="482">
        <v>0</v>
      </c>
      <c r="W642" s="482">
        <v>0</v>
      </c>
      <c r="X642" s="482">
        <v>0</v>
      </c>
      <c r="Y642" s="490" t="s">
        <v>418</v>
      </c>
      <c r="Z642" s="490" t="s">
        <v>418</v>
      </c>
      <c r="AA642" s="482">
        <v>0</v>
      </c>
      <c r="AB642" s="490">
        <v>0</v>
      </c>
      <c r="AC642" s="482">
        <v>0</v>
      </c>
      <c r="AD642" s="490">
        <v>0</v>
      </c>
      <c r="AE642" s="482">
        <v>0</v>
      </c>
      <c r="AF642" s="491">
        <v>0</v>
      </c>
    </row>
    <row r="643" spans="1:32" ht="15" customHeight="1" x14ac:dyDescent="0.2">
      <c r="A643" s="463" t="s">
        <v>122</v>
      </c>
      <c r="B643" s="482">
        <v>0</v>
      </c>
      <c r="C643" s="482">
        <v>0</v>
      </c>
      <c r="D643" s="482">
        <v>0</v>
      </c>
      <c r="E643" s="482">
        <v>0</v>
      </c>
      <c r="F643" s="482">
        <v>0</v>
      </c>
      <c r="G643" s="482">
        <v>0</v>
      </c>
      <c r="H643" s="482">
        <v>0</v>
      </c>
      <c r="I643" s="482" t="s">
        <v>20</v>
      </c>
      <c r="J643" s="479" t="s">
        <v>122</v>
      </c>
      <c r="K643" s="489">
        <v>0</v>
      </c>
      <c r="L643" s="482">
        <v>0</v>
      </c>
      <c r="M643" s="482">
        <v>0</v>
      </c>
      <c r="N643" s="482">
        <v>0</v>
      </c>
      <c r="O643" s="482">
        <v>0</v>
      </c>
      <c r="P643" s="482">
        <v>0</v>
      </c>
      <c r="Q643" s="482">
        <v>0</v>
      </c>
      <c r="R643" s="482">
        <v>0</v>
      </c>
      <c r="S643" s="482">
        <v>0</v>
      </c>
      <c r="T643" s="482">
        <v>0</v>
      </c>
      <c r="U643" s="482">
        <v>0</v>
      </c>
      <c r="V643" s="482">
        <v>0</v>
      </c>
      <c r="W643" s="482">
        <v>0</v>
      </c>
      <c r="X643" s="482">
        <v>0</v>
      </c>
      <c r="Y643" s="490" t="s">
        <v>418</v>
      </c>
      <c r="Z643" s="490" t="s">
        <v>418</v>
      </c>
      <c r="AA643" s="482">
        <v>0</v>
      </c>
      <c r="AB643" s="490">
        <v>0</v>
      </c>
      <c r="AC643" s="482">
        <v>0</v>
      </c>
      <c r="AD643" s="490">
        <v>0</v>
      </c>
      <c r="AE643" s="482">
        <v>0</v>
      </c>
      <c r="AF643" s="491">
        <v>0</v>
      </c>
    </row>
    <row r="644" spans="1:32" ht="15" customHeight="1" x14ac:dyDescent="0.2">
      <c r="A644" s="463" t="s">
        <v>123</v>
      </c>
      <c r="B644" s="482">
        <v>0</v>
      </c>
      <c r="C644" s="482">
        <v>0</v>
      </c>
      <c r="D644" s="482">
        <v>0</v>
      </c>
      <c r="E644" s="482">
        <v>0</v>
      </c>
      <c r="F644" s="482">
        <v>0</v>
      </c>
      <c r="G644" s="482">
        <v>0</v>
      </c>
      <c r="H644" s="482">
        <v>0</v>
      </c>
      <c r="I644" s="482" t="s">
        <v>20</v>
      </c>
      <c r="J644" s="479" t="s">
        <v>123</v>
      </c>
      <c r="K644" s="489">
        <v>0</v>
      </c>
      <c r="L644" s="482">
        <v>0</v>
      </c>
      <c r="M644" s="482">
        <v>0</v>
      </c>
      <c r="N644" s="482">
        <v>0</v>
      </c>
      <c r="O644" s="482">
        <v>0</v>
      </c>
      <c r="P644" s="482">
        <v>0</v>
      </c>
      <c r="Q644" s="482">
        <v>0</v>
      </c>
      <c r="R644" s="482">
        <v>0</v>
      </c>
      <c r="S644" s="482">
        <v>0</v>
      </c>
      <c r="T644" s="482">
        <v>0</v>
      </c>
      <c r="U644" s="482">
        <v>0</v>
      </c>
      <c r="V644" s="482">
        <v>0</v>
      </c>
      <c r="W644" s="482">
        <v>0</v>
      </c>
      <c r="X644" s="482">
        <v>0</v>
      </c>
      <c r="Y644" s="490" t="s">
        <v>418</v>
      </c>
      <c r="Z644" s="490" t="s">
        <v>418</v>
      </c>
      <c r="AA644" s="482">
        <v>0</v>
      </c>
      <c r="AB644" s="490">
        <v>0</v>
      </c>
      <c r="AC644" s="482">
        <v>0</v>
      </c>
      <c r="AD644" s="490">
        <v>0</v>
      </c>
      <c r="AE644" s="482">
        <v>0</v>
      </c>
      <c r="AF644" s="491">
        <v>0</v>
      </c>
    </row>
    <row r="645" spans="1:32" ht="15" customHeight="1" thickBot="1" x14ac:dyDescent="0.25">
      <c r="A645" s="463" t="s">
        <v>124</v>
      </c>
      <c r="B645" s="482">
        <v>0</v>
      </c>
      <c r="C645" s="482">
        <v>0</v>
      </c>
      <c r="D645" s="482">
        <v>0</v>
      </c>
      <c r="E645" s="482">
        <v>0</v>
      </c>
      <c r="F645" s="482">
        <v>0</v>
      </c>
      <c r="G645" s="482">
        <v>0</v>
      </c>
      <c r="H645" s="482">
        <v>0</v>
      </c>
      <c r="I645" s="482" t="s">
        <v>20</v>
      </c>
      <c r="J645" s="479" t="s">
        <v>124</v>
      </c>
      <c r="K645" s="501">
        <v>0</v>
      </c>
      <c r="L645" s="502">
        <v>0</v>
      </c>
      <c r="M645" s="502">
        <v>0</v>
      </c>
      <c r="N645" s="502">
        <v>0</v>
      </c>
      <c r="O645" s="502">
        <v>0</v>
      </c>
      <c r="P645" s="502">
        <v>0</v>
      </c>
      <c r="Q645" s="502">
        <v>0</v>
      </c>
      <c r="R645" s="502">
        <v>0</v>
      </c>
      <c r="S645" s="502">
        <v>0</v>
      </c>
      <c r="T645" s="502">
        <v>0</v>
      </c>
      <c r="U645" s="502">
        <v>0</v>
      </c>
      <c r="V645" s="502">
        <v>0</v>
      </c>
      <c r="W645" s="502">
        <v>0</v>
      </c>
      <c r="X645" s="502">
        <v>0</v>
      </c>
      <c r="Y645" s="503" t="s">
        <v>418</v>
      </c>
      <c r="Z645" s="503" t="s">
        <v>418</v>
      </c>
      <c r="AA645" s="502">
        <v>0</v>
      </c>
      <c r="AB645" s="503">
        <v>0</v>
      </c>
      <c r="AC645" s="502">
        <v>0</v>
      </c>
      <c r="AD645" s="503">
        <v>0</v>
      </c>
      <c r="AE645" s="502">
        <v>0</v>
      </c>
      <c r="AF645" s="504">
        <v>0</v>
      </c>
    </row>
    <row r="646" spans="1:32" ht="15" customHeight="1" x14ac:dyDescent="0.2">
      <c r="A646" s="463" t="s">
        <v>125</v>
      </c>
      <c r="B646" s="505">
        <v>33</v>
      </c>
      <c r="C646" s="505">
        <v>2</v>
      </c>
      <c r="D646" s="505">
        <v>27</v>
      </c>
      <c r="E646" s="505">
        <v>2</v>
      </c>
      <c r="F646" s="505">
        <v>2</v>
      </c>
      <c r="G646" s="505">
        <v>0</v>
      </c>
      <c r="H646" s="505">
        <v>0</v>
      </c>
      <c r="I646" s="505" t="s">
        <v>20</v>
      </c>
      <c r="J646" s="466" t="s">
        <v>125</v>
      </c>
      <c r="K646" s="506">
        <v>3</v>
      </c>
      <c r="L646" s="506">
        <v>14</v>
      </c>
      <c r="M646" s="506">
        <v>12</v>
      </c>
      <c r="N646" s="506">
        <v>4</v>
      </c>
      <c r="O646" s="506">
        <v>0</v>
      </c>
      <c r="P646" s="506">
        <v>0</v>
      </c>
      <c r="Q646" s="506">
        <v>0</v>
      </c>
      <c r="R646" s="506">
        <v>0</v>
      </c>
      <c r="S646" s="506">
        <v>0</v>
      </c>
      <c r="T646" s="506">
        <v>0</v>
      </c>
      <c r="U646" s="506">
        <v>0</v>
      </c>
      <c r="V646" s="506">
        <v>0</v>
      </c>
      <c r="W646" s="506">
        <v>0</v>
      </c>
      <c r="X646" s="506">
        <v>0</v>
      </c>
      <c r="Y646" s="507">
        <v>15.4</v>
      </c>
      <c r="Z646" s="507">
        <v>19.899999999999999</v>
      </c>
      <c r="AA646" s="506">
        <v>0</v>
      </c>
      <c r="AB646" s="507">
        <v>0</v>
      </c>
      <c r="AC646" s="506">
        <v>0</v>
      </c>
      <c r="AD646" s="507">
        <v>0</v>
      </c>
      <c r="AE646" s="506">
        <v>0</v>
      </c>
      <c r="AF646" s="508">
        <v>0</v>
      </c>
    </row>
    <row r="647" spans="1:32" ht="15" customHeight="1" x14ac:dyDescent="0.2">
      <c r="A647" s="463" t="s">
        <v>126</v>
      </c>
      <c r="B647" s="506">
        <v>36</v>
      </c>
      <c r="C647" s="506">
        <v>2</v>
      </c>
      <c r="D647" s="506">
        <v>29</v>
      </c>
      <c r="E647" s="506">
        <v>3</v>
      </c>
      <c r="F647" s="506">
        <v>2</v>
      </c>
      <c r="G647" s="506">
        <v>0</v>
      </c>
      <c r="H647" s="506">
        <v>0</v>
      </c>
      <c r="I647" s="506" t="s">
        <v>20</v>
      </c>
      <c r="J647" s="463" t="s">
        <v>126</v>
      </c>
      <c r="K647" s="506">
        <v>3</v>
      </c>
      <c r="L647" s="506">
        <v>15</v>
      </c>
      <c r="M647" s="506">
        <v>14</v>
      </c>
      <c r="N647" s="506">
        <v>4</v>
      </c>
      <c r="O647" s="506">
        <v>0</v>
      </c>
      <c r="P647" s="506">
        <v>0</v>
      </c>
      <c r="Q647" s="506">
        <v>0</v>
      </c>
      <c r="R647" s="506">
        <v>0</v>
      </c>
      <c r="S647" s="506">
        <v>0</v>
      </c>
      <c r="T647" s="506">
        <v>0</v>
      </c>
      <c r="U647" s="506">
        <v>0</v>
      </c>
      <c r="V647" s="506">
        <v>0</v>
      </c>
      <c r="W647" s="506">
        <v>0</v>
      </c>
      <c r="X647" s="506">
        <v>0</v>
      </c>
      <c r="Y647" s="507">
        <v>15.4</v>
      </c>
      <c r="Z647" s="507">
        <v>19.600000000000001</v>
      </c>
      <c r="AA647" s="506">
        <v>0</v>
      </c>
      <c r="AB647" s="507">
        <v>0</v>
      </c>
      <c r="AC647" s="506">
        <v>0</v>
      </c>
      <c r="AD647" s="507">
        <v>0</v>
      </c>
      <c r="AE647" s="506">
        <v>0</v>
      </c>
      <c r="AF647" s="508">
        <v>0</v>
      </c>
    </row>
    <row r="648" spans="1:32" ht="15" customHeight="1" x14ac:dyDescent="0.2">
      <c r="A648" s="463" t="s">
        <v>127</v>
      </c>
      <c r="B648" s="506">
        <v>36</v>
      </c>
      <c r="C648" s="506">
        <v>2</v>
      </c>
      <c r="D648" s="506">
        <v>29</v>
      </c>
      <c r="E648" s="506">
        <v>3</v>
      </c>
      <c r="F648" s="506">
        <v>2</v>
      </c>
      <c r="G648" s="506">
        <v>0</v>
      </c>
      <c r="H648" s="506">
        <v>0</v>
      </c>
      <c r="I648" s="506" t="s">
        <v>20</v>
      </c>
      <c r="J648" s="463" t="s">
        <v>127</v>
      </c>
      <c r="K648" s="506">
        <v>3</v>
      </c>
      <c r="L648" s="506">
        <v>15</v>
      </c>
      <c r="M648" s="506">
        <v>14</v>
      </c>
      <c r="N648" s="506">
        <v>4</v>
      </c>
      <c r="O648" s="506">
        <v>0</v>
      </c>
      <c r="P648" s="506">
        <v>0</v>
      </c>
      <c r="Q648" s="506">
        <v>0</v>
      </c>
      <c r="R648" s="506">
        <v>0</v>
      </c>
      <c r="S648" s="506">
        <v>0</v>
      </c>
      <c r="T648" s="506">
        <v>0</v>
      </c>
      <c r="U648" s="506">
        <v>0</v>
      </c>
      <c r="V648" s="506">
        <v>0</v>
      </c>
      <c r="W648" s="506">
        <v>0</v>
      </c>
      <c r="X648" s="506">
        <v>0</v>
      </c>
      <c r="Y648" s="507">
        <v>15.4</v>
      </c>
      <c r="Z648" s="507">
        <v>19.600000000000001</v>
      </c>
      <c r="AA648" s="506">
        <v>0</v>
      </c>
      <c r="AB648" s="507">
        <v>0</v>
      </c>
      <c r="AC648" s="506">
        <v>0</v>
      </c>
      <c r="AD648" s="507">
        <v>0</v>
      </c>
      <c r="AE648" s="506">
        <v>0</v>
      </c>
      <c r="AF648" s="508">
        <v>0</v>
      </c>
    </row>
    <row r="649" spans="1:32" ht="15" customHeight="1" thickBot="1" x14ac:dyDescent="0.25">
      <c r="A649" s="463" t="s">
        <v>128</v>
      </c>
      <c r="B649" s="509">
        <v>36</v>
      </c>
      <c r="C649" s="509">
        <v>2</v>
      </c>
      <c r="D649" s="509">
        <v>29</v>
      </c>
      <c r="E649" s="509">
        <v>3</v>
      </c>
      <c r="F649" s="509">
        <v>2</v>
      </c>
      <c r="G649" s="509">
        <v>0</v>
      </c>
      <c r="H649" s="509">
        <v>0</v>
      </c>
      <c r="I649" s="509" t="s">
        <v>20</v>
      </c>
      <c r="J649" s="476" t="s">
        <v>128</v>
      </c>
      <c r="K649" s="509">
        <v>3</v>
      </c>
      <c r="L649" s="509">
        <v>15</v>
      </c>
      <c r="M649" s="509">
        <v>14</v>
      </c>
      <c r="N649" s="509">
        <v>4</v>
      </c>
      <c r="O649" s="509">
        <v>0</v>
      </c>
      <c r="P649" s="509">
        <v>0</v>
      </c>
      <c r="Q649" s="509">
        <v>0</v>
      </c>
      <c r="R649" s="509">
        <v>0</v>
      </c>
      <c r="S649" s="509">
        <v>0</v>
      </c>
      <c r="T649" s="509">
        <v>0</v>
      </c>
      <c r="U649" s="509">
        <v>0</v>
      </c>
      <c r="V649" s="509">
        <v>0</v>
      </c>
      <c r="W649" s="509">
        <v>0</v>
      </c>
      <c r="X649" s="509">
        <v>0</v>
      </c>
      <c r="Y649" s="510">
        <v>15.4</v>
      </c>
      <c r="Z649" s="510">
        <v>19.600000000000001</v>
      </c>
      <c r="AA649" s="509">
        <v>0</v>
      </c>
      <c r="AB649" s="510">
        <v>0</v>
      </c>
      <c r="AC649" s="509">
        <v>0</v>
      </c>
      <c r="AD649" s="510">
        <v>0</v>
      </c>
      <c r="AE649" s="509">
        <v>0</v>
      </c>
      <c r="AF649" s="511">
        <v>0</v>
      </c>
    </row>
    <row r="650" spans="1:32" ht="15" customHeight="1" x14ac:dyDescent="0.2">
      <c r="A650" s="463"/>
      <c r="AF650" s="512"/>
    </row>
    <row r="651" spans="1:32" ht="15" customHeight="1" x14ac:dyDescent="0.2">
      <c r="A651" s="463"/>
      <c r="AF651" s="512"/>
    </row>
    <row r="652" spans="1:32" ht="15" customHeight="1" x14ac:dyDescent="0.2">
      <c r="A652" s="513">
        <f>A545+1</f>
        <v>44781</v>
      </c>
      <c r="AF652" s="512"/>
    </row>
    <row r="653" spans="1:32" ht="15" customHeight="1" thickBot="1" x14ac:dyDescent="0.25">
      <c r="A653" s="463"/>
      <c r="AF653" s="512"/>
    </row>
    <row r="654" spans="1:32" ht="15" customHeight="1" x14ac:dyDescent="0.2">
      <c r="A654" s="464" t="s">
        <v>230</v>
      </c>
      <c r="B654" s="465" t="s">
        <v>386</v>
      </c>
      <c r="C654" s="465" t="s">
        <v>387</v>
      </c>
      <c r="D654" s="465" t="s">
        <v>387</v>
      </c>
      <c r="E654" s="465" t="s">
        <v>387</v>
      </c>
      <c r="F654" s="465" t="s">
        <v>387</v>
      </c>
      <c r="G654" s="465" t="s">
        <v>387</v>
      </c>
      <c r="H654" s="465" t="s">
        <v>387</v>
      </c>
      <c r="I654" s="465" t="s">
        <v>388</v>
      </c>
      <c r="J654" s="466" t="s">
        <v>389</v>
      </c>
      <c r="K654" s="465" t="s">
        <v>390</v>
      </c>
      <c r="L654" s="465" t="s">
        <v>390</v>
      </c>
      <c r="M654" s="465" t="s">
        <v>390</v>
      </c>
      <c r="N654" s="465" t="s">
        <v>390</v>
      </c>
      <c r="O654" s="465" t="s">
        <v>390</v>
      </c>
      <c r="P654" s="465" t="s">
        <v>390</v>
      </c>
      <c r="Q654" s="465" t="s">
        <v>390</v>
      </c>
      <c r="R654" s="465" t="s">
        <v>390</v>
      </c>
      <c r="S654" s="465" t="s">
        <v>390</v>
      </c>
      <c r="T654" s="465" t="s">
        <v>390</v>
      </c>
      <c r="U654" s="465" t="s">
        <v>390</v>
      </c>
      <c r="V654" s="465" t="s">
        <v>390</v>
      </c>
      <c r="W654" s="465" t="s">
        <v>390</v>
      </c>
      <c r="X654" s="465" t="s">
        <v>390</v>
      </c>
      <c r="Y654" s="467" t="s">
        <v>391</v>
      </c>
      <c r="Z654" s="467" t="s">
        <v>392</v>
      </c>
      <c r="AA654" s="465" t="s">
        <v>393</v>
      </c>
      <c r="AB654" s="467" t="s">
        <v>394</v>
      </c>
      <c r="AC654" s="468" t="s">
        <v>395</v>
      </c>
      <c r="AD654" s="469" t="s">
        <v>396</v>
      </c>
      <c r="AE654" s="468" t="s">
        <v>397</v>
      </c>
      <c r="AF654" s="470" t="s">
        <v>398</v>
      </c>
    </row>
    <row r="655" spans="1:32" ht="15" customHeight="1" x14ac:dyDescent="0.2">
      <c r="A655" s="463" t="s">
        <v>20</v>
      </c>
      <c r="B655" s="471" t="s">
        <v>20</v>
      </c>
      <c r="C655" s="471" t="s">
        <v>21</v>
      </c>
      <c r="D655" s="471" t="s">
        <v>22</v>
      </c>
      <c r="E655" s="471" t="s">
        <v>23</v>
      </c>
      <c r="F655" s="471" t="s">
        <v>24</v>
      </c>
      <c r="G655" s="471" t="s">
        <v>25</v>
      </c>
      <c r="H655" s="471" t="s">
        <v>26</v>
      </c>
      <c r="I655" s="471" t="s">
        <v>20</v>
      </c>
      <c r="J655" s="463" t="s">
        <v>399</v>
      </c>
      <c r="K655" s="471" t="s">
        <v>400</v>
      </c>
      <c r="L655" s="471" t="s">
        <v>401</v>
      </c>
      <c r="M655" s="471" t="s">
        <v>402</v>
      </c>
      <c r="N655" s="471" t="s">
        <v>403</v>
      </c>
      <c r="O655" s="471" t="s">
        <v>404</v>
      </c>
      <c r="P655" s="471" t="s">
        <v>405</v>
      </c>
      <c r="Q655" s="471" t="s">
        <v>406</v>
      </c>
      <c r="R655" s="471" t="s">
        <v>407</v>
      </c>
      <c r="S655" s="471" t="s">
        <v>408</v>
      </c>
      <c r="T655" s="471" t="s">
        <v>409</v>
      </c>
      <c r="U655" s="471" t="s">
        <v>410</v>
      </c>
      <c r="V655" s="471" t="s">
        <v>411</v>
      </c>
      <c r="W655" s="471" t="s">
        <v>412</v>
      </c>
      <c r="X655" s="471" t="s">
        <v>413</v>
      </c>
      <c r="Y655" s="472" t="s">
        <v>20</v>
      </c>
      <c r="Z655" s="472" t="s">
        <v>414</v>
      </c>
      <c r="AA655" s="471" t="s">
        <v>410</v>
      </c>
      <c r="AB655" s="471" t="s">
        <v>410</v>
      </c>
      <c r="AC655" s="473" t="s">
        <v>419</v>
      </c>
      <c r="AD655" s="473" t="s">
        <v>419</v>
      </c>
      <c r="AE655" s="473" t="s">
        <v>420</v>
      </c>
      <c r="AF655" s="474" t="s">
        <v>420</v>
      </c>
    </row>
    <row r="656" spans="1:32" ht="15" customHeight="1" thickBot="1" x14ac:dyDescent="0.25">
      <c r="A656" s="463" t="s">
        <v>20</v>
      </c>
      <c r="B656" s="471" t="s">
        <v>20</v>
      </c>
      <c r="C656" s="475" t="s">
        <v>20</v>
      </c>
      <c r="D656" s="475" t="s">
        <v>20</v>
      </c>
      <c r="E656" s="475" t="s">
        <v>20</v>
      </c>
      <c r="F656" s="475" t="s">
        <v>20</v>
      </c>
      <c r="G656" s="475" t="s">
        <v>20</v>
      </c>
      <c r="H656" s="475" t="s">
        <v>20</v>
      </c>
      <c r="I656" s="475" t="s">
        <v>20</v>
      </c>
      <c r="J656" s="476" t="s">
        <v>20</v>
      </c>
      <c r="K656" s="471" t="s">
        <v>401</v>
      </c>
      <c r="L656" s="471" t="s">
        <v>402</v>
      </c>
      <c r="M656" s="471" t="s">
        <v>403</v>
      </c>
      <c r="N656" s="471" t="s">
        <v>404</v>
      </c>
      <c r="O656" s="471" t="s">
        <v>405</v>
      </c>
      <c r="P656" s="471" t="s">
        <v>406</v>
      </c>
      <c r="Q656" s="471" t="s">
        <v>407</v>
      </c>
      <c r="R656" s="471" t="s">
        <v>408</v>
      </c>
      <c r="S656" s="471" t="s">
        <v>409</v>
      </c>
      <c r="T656" s="471" t="s">
        <v>410</v>
      </c>
      <c r="U656" s="471" t="s">
        <v>411</v>
      </c>
      <c r="V656" s="471" t="s">
        <v>412</v>
      </c>
      <c r="W656" s="471" t="s">
        <v>413</v>
      </c>
      <c r="X656" s="471" t="s">
        <v>415</v>
      </c>
      <c r="Y656" s="472" t="s">
        <v>20</v>
      </c>
      <c r="Z656" s="472" t="s">
        <v>20</v>
      </c>
      <c r="AA656" s="471" t="s">
        <v>20</v>
      </c>
      <c r="AB656" s="472" t="s">
        <v>20</v>
      </c>
      <c r="AC656" s="473" t="s">
        <v>27</v>
      </c>
      <c r="AD656" s="477" t="s">
        <v>27</v>
      </c>
      <c r="AE656" s="473" t="s">
        <v>28</v>
      </c>
      <c r="AF656" s="478" t="s">
        <v>28</v>
      </c>
    </row>
    <row r="657" spans="1:32" ht="15" customHeight="1" thickBot="1" x14ac:dyDescent="0.25">
      <c r="A657" s="463" t="s">
        <v>29</v>
      </c>
      <c r="B657" s="480">
        <v>0</v>
      </c>
      <c r="C657" s="481">
        <v>0</v>
      </c>
      <c r="D657" s="482">
        <v>0</v>
      </c>
      <c r="E657" s="482">
        <v>0</v>
      </c>
      <c r="F657" s="482">
        <v>0</v>
      </c>
      <c r="G657" s="482">
        <v>0</v>
      </c>
      <c r="H657" s="482">
        <v>0</v>
      </c>
      <c r="I657" s="482" t="s">
        <v>20</v>
      </c>
      <c r="J657" s="483" t="s">
        <v>29</v>
      </c>
      <c r="K657" s="484">
        <v>0</v>
      </c>
      <c r="L657" s="485">
        <v>0</v>
      </c>
      <c r="M657" s="485">
        <v>0</v>
      </c>
      <c r="N657" s="485">
        <v>0</v>
      </c>
      <c r="O657" s="485">
        <v>0</v>
      </c>
      <c r="P657" s="485">
        <v>0</v>
      </c>
      <c r="Q657" s="485">
        <v>0</v>
      </c>
      <c r="R657" s="485">
        <v>0</v>
      </c>
      <c r="S657" s="485">
        <v>0</v>
      </c>
      <c r="T657" s="485">
        <v>0</v>
      </c>
      <c r="U657" s="485">
        <v>0</v>
      </c>
      <c r="V657" s="485">
        <v>0</v>
      </c>
      <c r="W657" s="485">
        <v>0</v>
      </c>
      <c r="X657" s="485">
        <v>0</v>
      </c>
      <c r="Y657" s="486" t="s">
        <v>418</v>
      </c>
      <c r="Z657" s="486" t="s">
        <v>418</v>
      </c>
      <c r="AA657" s="485">
        <v>0</v>
      </c>
      <c r="AB657" s="486">
        <v>0</v>
      </c>
      <c r="AC657" s="485">
        <v>0</v>
      </c>
      <c r="AD657" s="486">
        <v>0</v>
      </c>
      <c r="AE657" s="485">
        <v>0</v>
      </c>
      <c r="AF657" s="487">
        <v>0</v>
      </c>
    </row>
    <row r="658" spans="1:32" ht="15" customHeight="1" x14ac:dyDescent="0.2">
      <c r="A658" s="463" t="s">
        <v>30</v>
      </c>
      <c r="B658" s="488">
        <v>0</v>
      </c>
      <c r="C658" s="482">
        <v>0</v>
      </c>
      <c r="D658" s="482">
        <v>0</v>
      </c>
      <c r="E658" s="482">
        <v>0</v>
      </c>
      <c r="F658" s="482">
        <v>0</v>
      </c>
      <c r="G658" s="482">
        <v>0</v>
      </c>
      <c r="H658" s="482">
        <v>0</v>
      </c>
      <c r="I658" s="482" t="s">
        <v>20</v>
      </c>
      <c r="J658" s="479" t="s">
        <v>30</v>
      </c>
      <c r="K658" s="489">
        <v>0</v>
      </c>
      <c r="L658" s="482">
        <v>0</v>
      </c>
      <c r="M658" s="482">
        <v>0</v>
      </c>
      <c r="N658" s="482">
        <v>0</v>
      </c>
      <c r="O658" s="482">
        <v>0</v>
      </c>
      <c r="P658" s="482">
        <v>0</v>
      </c>
      <c r="Q658" s="482">
        <v>0</v>
      </c>
      <c r="R658" s="482">
        <v>0</v>
      </c>
      <c r="S658" s="482">
        <v>0</v>
      </c>
      <c r="T658" s="482">
        <v>0</v>
      </c>
      <c r="U658" s="482">
        <v>0</v>
      </c>
      <c r="V658" s="482">
        <v>0</v>
      </c>
      <c r="W658" s="482">
        <v>0</v>
      </c>
      <c r="X658" s="482">
        <v>0</v>
      </c>
      <c r="Y658" s="490" t="s">
        <v>418</v>
      </c>
      <c r="Z658" s="490" t="s">
        <v>418</v>
      </c>
      <c r="AA658" s="482">
        <v>0</v>
      </c>
      <c r="AB658" s="490">
        <v>0</v>
      </c>
      <c r="AC658" s="482">
        <v>0</v>
      </c>
      <c r="AD658" s="490">
        <v>0</v>
      </c>
      <c r="AE658" s="482">
        <v>0</v>
      </c>
      <c r="AF658" s="491">
        <v>0</v>
      </c>
    </row>
    <row r="659" spans="1:32" ht="15" customHeight="1" x14ac:dyDescent="0.2">
      <c r="A659" s="463" t="s">
        <v>32</v>
      </c>
      <c r="B659" s="482">
        <v>0</v>
      </c>
      <c r="C659" s="482">
        <v>0</v>
      </c>
      <c r="D659" s="482">
        <v>0</v>
      </c>
      <c r="E659" s="482">
        <v>0</v>
      </c>
      <c r="F659" s="482">
        <v>0</v>
      </c>
      <c r="G659" s="482">
        <v>0</v>
      </c>
      <c r="H659" s="482">
        <v>0</v>
      </c>
      <c r="I659" s="482" t="s">
        <v>20</v>
      </c>
      <c r="J659" s="479" t="s">
        <v>32</v>
      </c>
      <c r="K659" s="489">
        <v>0</v>
      </c>
      <c r="L659" s="482">
        <v>0</v>
      </c>
      <c r="M659" s="482">
        <v>0</v>
      </c>
      <c r="N659" s="482">
        <v>0</v>
      </c>
      <c r="O659" s="482">
        <v>0</v>
      </c>
      <c r="P659" s="482">
        <v>0</v>
      </c>
      <c r="Q659" s="482">
        <v>0</v>
      </c>
      <c r="R659" s="482">
        <v>0</v>
      </c>
      <c r="S659" s="482">
        <v>0</v>
      </c>
      <c r="T659" s="482">
        <v>0</v>
      </c>
      <c r="U659" s="482">
        <v>0</v>
      </c>
      <c r="V659" s="482">
        <v>0</v>
      </c>
      <c r="W659" s="482">
        <v>0</v>
      </c>
      <c r="X659" s="482">
        <v>0</v>
      </c>
      <c r="Y659" s="490" t="s">
        <v>418</v>
      </c>
      <c r="Z659" s="490" t="s">
        <v>418</v>
      </c>
      <c r="AA659" s="482">
        <v>0</v>
      </c>
      <c r="AB659" s="490">
        <v>0</v>
      </c>
      <c r="AC659" s="482">
        <v>0</v>
      </c>
      <c r="AD659" s="490">
        <v>0</v>
      </c>
      <c r="AE659" s="482">
        <v>0</v>
      </c>
      <c r="AF659" s="491">
        <v>0</v>
      </c>
    </row>
    <row r="660" spans="1:32" ht="15" customHeight="1" x14ac:dyDescent="0.2">
      <c r="A660" s="463" t="s">
        <v>34</v>
      </c>
      <c r="B660" s="482">
        <v>0</v>
      </c>
      <c r="C660" s="482">
        <v>0</v>
      </c>
      <c r="D660" s="482">
        <v>0</v>
      </c>
      <c r="E660" s="482">
        <v>0</v>
      </c>
      <c r="F660" s="482">
        <v>0</v>
      </c>
      <c r="G660" s="482">
        <v>0</v>
      </c>
      <c r="H660" s="482">
        <v>0</v>
      </c>
      <c r="I660" s="482" t="s">
        <v>20</v>
      </c>
      <c r="J660" s="479" t="s">
        <v>34</v>
      </c>
      <c r="K660" s="489">
        <v>0</v>
      </c>
      <c r="L660" s="482">
        <v>0</v>
      </c>
      <c r="M660" s="482">
        <v>0</v>
      </c>
      <c r="N660" s="482">
        <v>0</v>
      </c>
      <c r="O660" s="482">
        <v>0</v>
      </c>
      <c r="P660" s="482">
        <v>0</v>
      </c>
      <c r="Q660" s="482">
        <v>0</v>
      </c>
      <c r="R660" s="482">
        <v>0</v>
      </c>
      <c r="S660" s="482">
        <v>0</v>
      </c>
      <c r="T660" s="482">
        <v>0</v>
      </c>
      <c r="U660" s="482">
        <v>0</v>
      </c>
      <c r="V660" s="482">
        <v>0</v>
      </c>
      <c r="W660" s="482">
        <v>0</v>
      </c>
      <c r="X660" s="482">
        <v>0</v>
      </c>
      <c r="Y660" s="490" t="s">
        <v>418</v>
      </c>
      <c r="Z660" s="490" t="s">
        <v>418</v>
      </c>
      <c r="AA660" s="482">
        <v>0</v>
      </c>
      <c r="AB660" s="490">
        <v>0</v>
      </c>
      <c r="AC660" s="482">
        <v>0</v>
      </c>
      <c r="AD660" s="490">
        <v>0</v>
      </c>
      <c r="AE660" s="482">
        <v>0</v>
      </c>
      <c r="AF660" s="491">
        <v>0</v>
      </c>
    </row>
    <row r="661" spans="1:32" ht="15" customHeight="1" x14ac:dyDescent="0.2">
      <c r="A661" s="463" t="s">
        <v>31</v>
      </c>
      <c r="B661" s="482">
        <v>0</v>
      </c>
      <c r="C661" s="482">
        <v>0</v>
      </c>
      <c r="D661" s="482">
        <v>0</v>
      </c>
      <c r="E661" s="482">
        <v>0</v>
      </c>
      <c r="F661" s="482">
        <v>0</v>
      </c>
      <c r="G661" s="482">
        <v>0</v>
      </c>
      <c r="H661" s="482">
        <v>0</v>
      </c>
      <c r="I661" s="482" t="s">
        <v>20</v>
      </c>
      <c r="J661" s="479" t="s">
        <v>31</v>
      </c>
      <c r="K661" s="489">
        <v>0</v>
      </c>
      <c r="L661" s="482">
        <v>0</v>
      </c>
      <c r="M661" s="482">
        <v>0</v>
      </c>
      <c r="N661" s="482">
        <v>0</v>
      </c>
      <c r="O661" s="482">
        <v>0</v>
      </c>
      <c r="P661" s="482">
        <v>0</v>
      </c>
      <c r="Q661" s="482">
        <v>0</v>
      </c>
      <c r="R661" s="482">
        <v>0</v>
      </c>
      <c r="S661" s="482">
        <v>0</v>
      </c>
      <c r="T661" s="482">
        <v>0</v>
      </c>
      <c r="U661" s="482">
        <v>0</v>
      </c>
      <c r="V661" s="482">
        <v>0</v>
      </c>
      <c r="W661" s="482">
        <v>0</v>
      </c>
      <c r="X661" s="482">
        <v>0</v>
      </c>
      <c r="Y661" s="490" t="s">
        <v>418</v>
      </c>
      <c r="Z661" s="490" t="s">
        <v>418</v>
      </c>
      <c r="AA661" s="482">
        <v>0</v>
      </c>
      <c r="AB661" s="490">
        <v>0</v>
      </c>
      <c r="AC661" s="482">
        <v>0</v>
      </c>
      <c r="AD661" s="490">
        <v>0</v>
      </c>
      <c r="AE661" s="482">
        <v>0</v>
      </c>
      <c r="AF661" s="491">
        <v>0</v>
      </c>
    </row>
    <row r="662" spans="1:32" ht="15" customHeight="1" x14ac:dyDescent="0.2">
      <c r="A662" s="463" t="s">
        <v>37</v>
      </c>
      <c r="B662" s="482">
        <v>0</v>
      </c>
      <c r="C662" s="482">
        <v>0</v>
      </c>
      <c r="D662" s="482">
        <v>0</v>
      </c>
      <c r="E662" s="482">
        <v>0</v>
      </c>
      <c r="F662" s="482">
        <v>0</v>
      </c>
      <c r="G662" s="482">
        <v>0</v>
      </c>
      <c r="H662" s="482">
        <v>0</v>
      </c>
      <c r="I662" s="482" t="s">
        <v>20</v>
      </c>
      <c r="J662" s="479" t="s">
        <v>37</v>
      </c>
      <c r="K662" s="489">
        <v>0</v>
      </c>
      <c r="L662" s="482">
        <v>0</v>
      </c>
      <c r="M662" s="482">
        <v>0</v>
      </c>
      <c r="N662" s="482">
        <v>0</v>
      </c>
      <c r="O662" s="482">
        <v>0</v>
      </c>
      <c r="P662" s="482">
        <v>0</v>
      </c>
      <c r="Q662" s="482">
        <v>0</v>
      </c>
      <c r="R662" s="482">
        <v>0</v>
      </c>
      <c r="S662" s="482">
        <v>0</v>
      </c>
      <c r="T662" s="482">
        <v>0</v>
      </c>
      <c r="U662" s="482">
        <v>0</v>
      </c>
      <c r="V662" s="482">
        <v>0</v>
      </c>
      <c r="W662" s="482">
        <v>0</v>
      </c>
      <c r="X662" s="482">
        <v>0</v>
      </c>
      <c r="Y662" s="490" t="s">
        <v>418</v>
      </c>
      <c r="Z662" s="490" t="s">
        <v>418</v>
      </c>
      <c r="AA662" s="482">
        <v>0</v>
      </c>
      <c r="AB662" s="490">
        <v>0</v>
      </c>
      <c r="AC662" s="482">
        <v>0</v>
      </c>
      <c r="AD662" s="490">
        <v>0</v>
      </c>
      <c r="AE662" s="482">
        <v>0</v>
      </c>
      <c r="AF662" s="491">
        <v>0</v>
      </c>
    </row>
    <row r="663" spans="1:32" ht="15" customHeight="1" x14ac:dyDescent="0.2">
      <c r="A663" s="463" t="s">
        <v>39</v>
      </c>
      <c r="B663" s="482">
        <v>0</v>
      </c>
      <c r="C663" s="482">
        <v>0</v>
      </c>
      <c r="D663" s="482">
        <v>0</v>
      </c>
      <c r="E663" s="482">
        <v>0</v>
      </c>
      <c r="F663" s="482">
        <v>0</v>
      </c>
      <c r="G663" s="482">
        <v>0</v>
      </c>
      <c r="H663" s="482">
        <v>0</v>
      </c>
      <c r="I663" s="482" t="s">
        <v>20</v>
      </c>
      <c r="J663" s="479" t="s">
        <v>39</v>
      </c>
      <c r="K663" s="489">
        <v>0</v>
      </c>
      <c r="L663" s="482">
        <v>0</v>
      </c>
      <c r="M663" s="482">
        <v>0</v>
      </c>
      <c r="N663" s="482">
        <v>0</v>
      </c>
      <c r="O663" s="482">
        <v>0</v>
      </c>
      <c r="P663" s="482">
        <v>0</v>
      </c>
      <c r="Q663" s="482">
        <v>0</v>
      </c>
      <c r="R663" s="482">
        <v>0</v>
      </c>
      <c r="S663" s="482">
        <v>0</v>
      </c>
      <c r="T663" s="482">
        <v>0</v>
      </c>
      <c r="U663" s="482">
        <v>0</v>
      </c>
      <c r="V663" s="482">
        <v>0</v>
      </c>
      <c r="W663" s="482">
        <v>0</v>
      </c>
      <c r="X663" s="482">
        <v>0</v>
      </c>
      <c r="Y663" s="490" t="s">
        <v>418</v>
      </c>
      <c r="Z663" s="490" t="s">
        <v>418</v>
      </c>
      <c r="AA663" s="482">
        <v>0</v>
      </c>
      <c r="AB663" s="490">
        <v>0</v>
      </c>
      <c r="AC663" s="482">
        <v>0</v>
      </c>
      <c r="AD663" s="490">
        <v>0</v>
      </c>
      <c r="AE663" s="482">
        <v>0</v>
      </c>
      <c r="AF663" s="491">
        <v>0</v>
      </c>
    </row>
    <row r="664" spans="1:32" ht="15" customHeight="1" x14ac:dyDescent="0.2">
      <c r="A664" s="463" t="s">
        <v>41</v>
      </c>
      <c r="B664" s="482">
        <v>0</v>
      </c>
      <c r="C664" s="482">
        <v>0</v>
      </c>
      <c r="D664" s="482">
        <v>0</v>
      </c>
      <c r="E664" s="482">
        <v>0</v>
      </c>
      <c r="F664" s="482">
        <v>0</v>
      </c>
      <c r="G664" s="482">
        <v>0</v>
      </c>
      <c r="H664" s="482">
        <v>0</v>
      </c>
      <c r="I664" s="482" t="s">
        <v>20</v>
      </c>
      <c r="J664" s="479" t="s">
        <v>41</v>
      </c>
      <c r="K664" s="489">
        <v>0</v>
      </c>
      <c r="L664" s="482">
        <v>0</v>
      </c>
      <c r="M664" s="482">
        <v>0</v>
      </c>
      <c r="N664" s="482">
        <v>0</v>
      </c>
      <c r="O664" s="482">
        <v>0</v>
      </c>
      <c r="P664" s="482">
        <v>0</v>
      </c>
      <c r="Q664" s="482">
        <v>0</v>
      </c>
      <c r="R664" s="482">
        <v>0</v>
      </c>
      <c r="S664" s="482">
        <v>0</v>
      </c>
      <c r="T664" s="482">
        <v>0</v>
      </c>
      <c r="U664" s="482">
        <v>0</v>
      </c>
      <c r="V664" s="482">
        <v>0</v>
      </c>
      <c r="W664" s="482">
        <v>0</v>
      </c>
      <c r="X664" s="482">
        <v>0</v>
      </c>
      <c r="Y664" s="490" t="s">
        <v>418</v>
      </c>
      <c r="Z664" s="490" t="s">
        <v>418</v>
      </c>
      <c r="AA664" s="482">
        <v>0</v>
      </c>
      <c r="AB664" s="490">
        <v>0</v>
      </c>
      <c r="AC664" s="482">
        <v>0</v>
      </c>
      <c r="AD664" s="490">
        <v>0</v>
      </c>
      <c r="AE664" s="482">
        <v>0</v>
      </c>
      <c r="AF664" s="491">
        <v>0</v>
      </c>
    </row>
    <row r="665" spans="1:32" ht="15" customHeight="1" x14ac:dyDescent="0.2">
      <c r="A665" s="463" t="s">
        <v>33</v>
      </c>
      <c r="B665" s="482">
        <v>0</v>
      </c>
      <c r="C665" s="482">
        <v>0</v>
      </c>
      <c r="D665" s="482">
        <v>0</v>
      </c>
      <c r="E665" s="482">
        <v>0</v>
      </c>
      <c r="F665" s="482">
        <v>0</v>
      </c>
      <c r="G665" s="482">
        <v>0</v>
      </c>
      <c r="H665" s="482">
        <v>0</v>
      </c>
      <c r="I665" s="482" t="s">
        <v>20</v>
      </c>
      <c r="J665" s="479" t="s">
        <v>33</v>
      </c>
      <c r="K665" s="489">
        <v>0</v>
      </c>
      <c r="L665" s="482">
        <v>0</v>
      </c>
      <c r="M665" s="482">
        <v>0</v>
      </c>
      <c r="N665" s="482">
        <v>0</v>
      </c>
      <c r="O665" s="482">
        <v>0</v>
      </c>
      <c r="P665" s="482">
        <v>0</v>
      </c>
      <c r="Q665" s="482">
        <v>0</v>
      </c>
      <c r="R665" s="482">
        <v>0</v>
      </c>
      <c r="S665" s="482">
        <v>0</v>
      </c>
      <c r="T665" s="482">
        <v>0</v>
      </c>
      <c r="U665" s="482">
        <v>0</v>
      </c>
      <c r="V665" s="482">
        <v>0</v>
      </c>
      <c r="W665" s="482">
        <v>0</v>
      </c>
      <c r="X665" s="482">
        <v>0</v>
      </c>
      <c r="Y665" s="490" t="s">
        <v>418</v>
      </c>
      <c r="Z665" s="490" t="s">
        <v>418</v>
      </c>
      <c r="AA665" s="482">
        <v>0</v>
      </c>
      <c r="AB665" s="490">
        <v>0</v>
      </c>
      <c r="AC665" s="482">
        <v>0</v>
      </c>
      <c r="AD665" s="490">
        <v>0</v>
      </c>
      <c r="AE665" s="482">
        <v>0</v>
      </c>
      <c r="AF665" s="491">
        <v>0</v>
      </c>
    </row>
    <row r="666" spans="1:32" ht="15" customHeight="1" x14ac:dyDescent="0.2">
      <c r="A666" s="463" t="s">
        <v>44</v>
      </c>
      <c r="B666" s="482">
        <v>0</v>
      </c>
      <c r="C666" s="482">
        <v>0</v>
      </c>
      <c r="D666" s="482">
        <v>0</v>
      </c>
      <c r="E666" s="482">
        <v>0</v>
      </c>
      <c r="F666" s="482">
        <v>0</v>
      </c>
      <c r="G666" s="482">
        <v>0</v>
      </c>
      <c r="H666" s="482">
        <v>0</v>
      </c>
      <c r="I666" s="482" t="s">
        <v>20</v>
      </c>
      <c r="J666" s="479" t="s">
        <v>44</v>
      </c>
      <c r="K666" s="489">
        <v>0</v>
      </c>
      <c r="L666" s="482">
        <v>0</v>
      </c>
      <c r="M666" s="482">
        <v>0</v>
      </c>
      <c r="N666" s="482">
        <v>0</v>
      </c>
      <c r="O666" s="482">
        <v>0</v>
      </c>
      <c r="P666" s="482">
        <v>0</v>
      </c>
      <c r="Q666" s="482">
        <v>0</v>
      </c>
      <c r="R666" s="482">
        <v>0</v>
      </c>
      <c r="S666" s="482">
        <v>0</v>
      </c>
      <c r="T666" s="482">
        <v>0</v>
      </c>
      <c r="U666" s="482">
        <v>0</v>
      </c>
      <c r="V666" s="482">
        <v>0</v>
      </c>
      <c r="W666" s="482">
        <v>0</v>
      </c>
      <c r="X666" s="482">
        <v>0</v>
      </c>
      <c r="Y666" s="490" t="s">
        <v>418</v>
      </c>
      <c r="Z666" s="490" t="s">
        <v>418</v>
      </c>
      <c r="AA666" s="482">
        <v>0</v>
      </c>
      <c r="AB666" s="490">
        <v>0</v>
      </c>
      <c r="AC666" s="482">
        <v>0</v>
      </c>
      <c r="AD666" s="490">
        <v>0</v>
      </c>
      <c r="AE666" s="482">
        <v>0</v>
      </c>
      <c r="AF666" s="491">
        <v>0</v>
      </c>
    </row>
    <row r="667" spans="1:32" ht="15" customHeight="1" x14ac:dyDescent="0.2">
      <c r="A667" s="463" t="s">
        <v>46</v>
      </c>
      <c r="B667" s="482">
        <v>0</v>
      </c>
      <c r="C667" s="482">
        <v>0</v>
      </c>
      <c r="D667" s="482">
        <v>0</v>
      </c>
      <c r="E667" s="482">
        <v>0</v>
      </c>
      <c r="F667" s="482">
        <v>0</v>
      </c>
      <c r="G667" s="482">
        <v>0</v>
      </c>
      <c r="H667" s="482">
        <v>0</v>
      </c>
      <c r="I667" s="482" t="s">
        <v>20</v>
      </c>
      <c r="J667" s="479" t="s">
        <v>46</v>
      </c>
      <c r="K667" s="489">
        <v>0</v>
      </c>
      <c r="L667" s="482">
        <v>0</v>
      </c>
      <c r="M667" s="482">
        <v>0</v>
      </c>
      <c r="N667" s="482">
        <v>0</v>
      </c>
      <c r="O667" s="482">
        <v>0</v>
      </c>
      <c r="P667" s="482">
        <v>0</v>
      </c>
      <c r="Q667" s="482">
        <v>0</v>
      </c>
      <c r="R667" s="482">
        <v>0</v>
      </c>
      <c r="S667" s="482">
        <v>0</v>
      </c>
      <c r="T667" s="482">
        <v>0</v>
      </c>
      <c r="U667" s="482">
        <v>0</v>
      </c>
      <c r="V667" s="482">
        <v>0</v>
      </c>
      <c r="W667" s="482">
        <v>0</v>
      </c>
      <c r="X667" s="482">
        <v>0</v>
      </c>
      <c r="Y667" s="490" t="s">
        <v>418</v>
      </c>
      <c r="Z667" s="490" t="s">
        <v>418</v>
      </c>
      <c r="AA667" s="482">
        <v>0</v>
      </c>
      <c r="AB667" s="490">
        <v>0</v>
      </c>
      <c r="AC667" s="482">
        <v>0</v>
      </c>
      <c r="AD667" s="490">
        <v>0</v>
      </c>
      <c r="AE667" s="482">
        <v>0</v>
      </c>
      <c r="AF667" s="491">
        <v>0</v>
      </c>
    </row>
    <row r="668" spans="1:32" ht="15" customHeight="1" x14ac:dyDescent="0.2">
      <c r="A668" s="463" t="s">
        <v>48</v>
      </c>
      <c r="B668" s="482">
        <v>0</v>
      </c>
      <c r="C668" s="482">
        <v>0</v>
      </c>
      <c r="D668" s="482">
        <v>0</v>
      </c>
      <c r="E668" s="482">
        <v>0</v>
      </c>
      <c r="F668" s="482">
        <v>0</v>
      </c>
      <c r="G668" s="482">
        <v>0</v>
      </c>
      <c r="H668" s="482">
        <v>0</v>
      </c>
      <c r="I668" s="482" t="s">
        <v>20</v>
      </c>
      <c r="J668" s="479" t="s">
        <v>48</v>
      </c>
      <c r="K668" s="489">
        <v>0</v>
      </c>
      <c r="L668" s="482">
        <v>0</v>
      </c>
      <c r="M668" s="482">
        <v>0</v>
      </c>
      <c r="N668" s="482">
        <v>0</v>
      </c>
      <c r="O668" s="482">
        <v>0</v>
      </c>
      <c r="P668" s="482">
        <v>0</v>
      </c>
      <c r="Q668" s="482">
        <v>0</v>
      </c>
      <c r="R668" s="482">
        <v>0</v>
      </c>
      <c r="S668" s="482">
        <v>0</v>
      </c>
      <c r="T668" s="482">
        <v>0</v>
      </c>
      <c r="U668" s="482">
        <v>0</v>
      </c>
      <c r="V668" s="482">
        <v>0</v>
      </c>
      <c r="W668" s="482">
        <v>0</v>
      </c>
      <c r="X668" s="482">
        <v>0</v>
      </c>
      <c r="Y668" s="490" t="s">
        <v>418</v>
      </c>
      <c r="Z668" s="490" t="s">
        <v>418</v>
      </c>
      <c r="AA668" s="482">
        <v>0</v>
      </c>
      <c r="AB668" s="490">
        <v>0</v>
      </c>
      <c r="AC668" s="482">
        <v>0</v>
      </c>
      <c r="AD668" s="490">
        <v>0</v>
      </c>
      <c r="AE668" s="482">
        <v>0</v>
      </c>
      <c r="AF668" s="491">
        <v>0</v>
      </c>
    </row>
    <row r="669" spans="1:32" ht="15" customHeight="1" x14ac:dyDescent="0.2">
      <c r="A669" s="463" t="s">
        <v>35</v>
      </c>
      <c r="B669" s="482">
        <v>0</v>
      </c>
      <c r="C669" s="482">
        <v>0</v>
      </c>
      <c r="D669" s="482">
        <v>0</v>
      </c>
      <c r="E669" s="482">
        <v>0</v>
      </c>
      <c r="F669" s="482">
        <v>0</v>
      </c>
      <c r="G669" s="482">
        <v>0</v>
      </c>
      <c r="H669" s="482">
        <v>0</v>
      </c>
      <c r="I669" s="482" t="s">
        <v>20</v>
      </c>
      <c r="J669" s="479" t="s">
        <v>35</v>
      </c>
      <c r="K669" s="489">
        <v>0</v>
      </c>
      <c r="L669" s="482">
        <v>0</v>
      </c>
      <c r="M669" s="482">
        <v>0</v>
      </c>
      <c r="N669" s="482">
        <v>0</v>
      </c>
      <c r="O669" s="482">
        <v>0</v>
      </c>
      <c r="P669" s="482">
        <v>0</v>
      </c>
      <c r="Q669" s="482">
        <v>0</v>
      </c>
      <c r="R669" s="482">
        <v>0</v>
      </c>
      <c r="S669" s="482">
        <v>0</v>
      </c>
      <c r="T669" s="482">
        <v>0</v>
      </c>
      <c r="U669" s="482">
        <v>0</v>
      </c>
      <c r="V669" s="482">
        <v>0</v>
      </c>
      <c r="W669" s="482">
        <v>0</v>
      </c>
      <c r="X669" s="482">
        <v>0</v>
      </c>
      <c r="Y669" s="490" t="s">
        <v>418</v>
      </c>
      <c r="Z669" s="490" t="s">
        <v>418</v>
      </c>
      <c r="AA669" s="482">
        <v>0</v>
      </c>
      <c r="AB669" s="490">
        <v>0</v>
      </c>
      <c r="AC669" s="482">
        <v>0</v>
      </c>
      <c r="AD669" s="490">
        <v>0</v>
      </c>
      <c r="AE669" s="482">
        <v>0</v>
      </c>
      <c r="AF669" s="491">
        <v>0</v>
      </c>
    </row>
    <row r="670" spans="1:32" ht="15" customHeight="1" x14ac:dyDescent="0.2">
      <c r="A670" s="463" t="s">
        <v>51</v>
      </c>
      <c r="B670" s="482">
        <v>0</v>
      </c>
      <c r="C670" s="482">
        <v>0</v>
      </c>
      <c r="D670" s="482">
        <v>0</v>
      </c>
      <c r="E670" s="482">
        <v>0</v>
      </c>
      <c r="F670" s="482">
        <v>0</v>
      </c>
      <c r="G670" s="482">
        <v>0</v>
      </c>
      <c r="H670" s="482">
        <v>0</v>
      </c>
      <c r="I670" s="482" t="s">
        <v>20</v>
      </c>
      <c r="J670" s="479" t="s">
        <v>51</v>
      </c>
      <c r="K670" s="489">
        <v>0</v>
      </c>
      <c r="L670" s="482">
        <v>0</v>
      </c>
      <c r="M670" s="482">
        <v>0</v>
      </c>
      <c r="N670" s="482">
        <v>0</v>
      </c>
      <c r="O670" s="482">
        <v>0</v>
      </c>
      <c r="P670" s="482">
        <v>0</v>
      </c>
      <c r="Q670" s="482">
        <v>0</v>
      </c>
      <c r="R670" s="482">
        <v>0</v>
      </c>
      <c r="S670" s="482">
        <v>0</v>
      </c>
      <c r="T670" s="482">
        <v>0</v>
      </c>
      <c r="U670" s="482">
        <v>0</v>
      </c>
      <c r="V670" s="482">
        <v>0</v>
      </c>
      <c r="W670" s="482">
        <v>0</v>
      </c>
      <c r="X670" s="482">
        <v>0</v>
      </c>
      <c r="Y670" s="490" t="s">
        <v>418</v>
      </c>
      <c r="Z670" s="490" t="s">
        <v>418</v>
      </c>
      <c r="AA670" s="482">
        <v>0</v>
      </c>
      <c r="AB670" s="490">
        <v>0</v>
      </c>
      <c r="AC670" s="482">
        <v>0</v>
      </c>
      <c r="AD670" s="490">
        <v>0</v>
      </c>
      <c r="AE670" s="482">
        <v>0</v>
      </c>
      <c r="AF670" s="491">
        <v>0</v>
      </c>
    </row>
    <row r="671" spans="1:32" ht="15" customHeight="1" x14ac:dyDescent="0.2">
      <c r="A671" s="463" t="s">
        <v>53</v>
      </c>
      <c r="B671" s="482">
        <v>0</v>
      </c>
      <c r="C671" s="482">
        <v>0</v>
      </c>
      <c r="D671" s="482">
        <v>0</v>
      </c>
      <c r="E671" s="482">
        <v>0</v>
      </c>
      <c r="F671" s="482">
        <v>0</v>
      </c>
      <c r="G671" s="482">
        <v>0</v>
      </c>
      <c r="H671" s="482">
        <v>0</v>
      </c>
      <c r="I671" s="482" t="s">
        <v>20</v>
      </c>
      <c r="J671" s="479" t="s">
        <v>53</v>
      </c>
      <c r="K671" s="489">
        <v>0</v>
      </c>
      <c r="L671" s="482">
        <v>0</v>
      </c>
      <c r="M671" s="482">
        <v>0</v>
      </c>
      <c r="N671" s="482">
        <v>0</v>
      </c>
      <c r="O671" s="482">
        <v>0</v>
      </c>
      <c r="P671" s="482">
        <v>0</v>
      </c>
      <c r="Q671" s="482">
        <v>0</v>
      </c>
      <c r="R671" s="482">
        <v>0</v>
      </c>
      <c r="S671" s="482">
        <v>0</v>
      </c>
      <c r="T671" s="482">
        <v>0</v>
      </c>
      <c r="U671" s="482">
        <v>0</v>
      </c>
      <c r="V671" s="482">
        <v>0</v>
      </c>
      <c r="W671" s="482">
        <v>0</v>
      </c>
      <c r="X671" s="482">
        <v>0</v>
      </c>
      <c r="Y671" s="490" t="s">
        <v>418</v>
      </c>
      <c r="Z671" s="490" t="s">
        <v>418</v>
      </c>
      <c r="AA671" s="482">
        <v>0</v>
      </c>
      <c r="AB671" s="490">
        <v>0</v>
      </c>
      <c r="AC671" s="482">
        <v>0</v>
      </c>
      <c r="AD671" s="490">
        <v>0</v>
      </c>
      <c r="AE671" s="482">
        <v>0</v>
      </c>
      <c r="AF671" s="491">
        <v>0</v>
      </c>
    </row>
    <row r="672" spans="1:32" ht="15" customHeight="1" x14ac:dyDescent="0.2">
      <c r="A672" s="463" t="s">
        <v>55</v>
      </c>
      <c r="B672" s="482">
        <v>0</v>
      </c>
      <c r="C672" s="482">
        <v>0</v>
      </c>
      <c r="D672" s="482">
        <v>0</v>
      </c>
      <c r="E672" s="482">
        <v>0</v>
      </c>
      <c r="F672" s="482">
        <v>0</v>
      </c>
      <c r="G672" s="482">
        <v>0</v>
      </c>
      <c r="H672" s="482">
        <v>0</v>
      </c>
      <c r="I672" s="482" t="s">
        <v>20</v>
      </c>
      <c r="J672" s="479" t="s">
        <v>55</v>
      </c>
      <c r="K672" s="489">
        <v>0</v>
      </c>
      <c r="L672" s="482">
        <v>0</v>
      </c>
      <c r="M672" s="482">
        <v>0</v>
      </c>
      <c r="N672" s="482">
        <v>0</v>
      </c>
      <c r="O672" s="482">
        <v>0</v>
      </c>
      <c r="P672" s="482">
        <v>0</v>
      </c>
      <c r="Q672" s="482">
        <v>0</v>
      </c>
      <c r="R672" s="482">
        <v>0</v>
      </c>
      <c r="S672" s="482">
        <v>0</v>
      </c>
      <c r="T672" s="482">
        <v>0</v>
      </c>
      <c r="U672" s="482">
        <v>0</v>
      </c>
      <c r="V672" s="482">
        <v>0</v>
      </c>
      <c r="W672" s="482">
        <v>0</v>
      </c>
      <c r="X672" s="482">
        <v>0</v>
      </c>
      <c r="Y672" s="490" t="s">
        <v>418</v>
      </c>
      <c r="Z672" s="490" t="s">
        <v>418</v>
      </c>
      <c r="AA672" s="482">
        <v>0</v>
      </c>
      <c r="AB672" s="490">
        <v>0</v>
      </c>
      <c r="AC672" s="482">
        <v>0</v>
      </c>
      <c r="AD672" s="490">
        <v>0</v>
      </c>
      <c r="AE672" s="482">
        <v>0</v>
      </c>
      <c r="AF672" s="491">
        <v>0</v>
      </c>
    </row>
    <row r="673" spans="1:32" ht="15" customHeight="1" x14ac:dyDescent="0.2">
      <c r="A673" s="463" t="s">
        <v>36</v>
      </c>
      <c r="B673" s="482">
        <v>0</v>
      </c>
      <c r="C673" s="482">
        <v>0</v>
      </c>
      <c r="D673" s="482">
        <v>0</v>
      </c>
      <c r="E673" s="482">
        <v>0</v>
      </c>
      <c r="F673" s="482">
        <v>0</v>
      </c>
      <c r="G673" s="482">
        <v>0</v>
      </c>
      <c r="H673" s="482">
        <v>0</v>
      </c>
      <c r="I673" s="482" t="s">
        <v>20</v>
      </c>
      <c r="J673" s="479" t="s">
        <v>36</v>
      </c>
      <c r="K673" s="489">
        <v>0</v>
      </c>
      <c r="L673" s="482">
        <v>0</v>
      </c>
      <c r="M673" s="482">
        <v>0</v>
      </c>
      <c r="N673" s="482">
        <v>0</v>
      </c>
      <c r="O673" s="482">
        <v>0</v>
      </c>
      <c r="P673" s="482">
        <v>0</v>
      </c>
      <c r="Q673" s="482">
        <v>0</v>
      </c>
      <c r="R673" s="482">
        <v>0</v>
      </c>
      <c r="S673" s="482">
        <v>0</v>
      </c>
      <c r="T673" s="482">
        <v>0</v>
      </c>
      <c r="U673" s="482">
        <v>0</v>
      </c>
      <c r="V673" s="482">
        <v>0</v>
      </c>
      <c r="W673" s="482">
        <v>0</v>
      </c>
      <c r="X673" s="482">
        <v>0</v>
      </c>
      <c r="Y673" s="490" t="s">
        <v>418</v>
      </c>
      <c r="Z673" s="490" t="s">
        <v>418</v>
      </c>
      <c r="AA673" s="482">
        <v>0</v>
      </c>
      <c r="AB673" s="490">
        <v>0</v>
      </c>
      <c r="AC673" s="482">
        <v>0</v>
      </c>
      <c r="AD673" s="490">
        <v>0</v>
      </c>
      <c r="AE673" s="482">
        <v>0</v>
      </c>
      <c r="AF673" s="491">
        <v>0</v>
      </c>
    </row>
    <row r="674" spans="1:32" ht="15" customHeight="1" x14ac:dyDescent="0.2">
      <c r="A674" s="463" t="s">
        <v>58</v>
      </c>
      <c r="B674" s="482">
        <v>0</v>
      </c>
      <c r="C674" s="482">
        <v>0</v>
      </c>
      <c r="D674" s="482">
        <v>0</v>
      </c>
      <c r="E674" s="482">
        <v>0</v>
      </c>
      <c r="F674" s="482">
        <v>0</v>
      </c>
      <c r="G674" s="482">
        <v>0</v>
      </c>
      <c r="H674" s="482">
        <v>0</v>
      </c>
      <c r="I674" s="482" t="s">
        <v>20</v>
      </c>
      <c r="J674" s="479" t="s">
        <v>58</v>
      </c>
      <c r="K674" s="489">
        <v>0</v>
      </c>
      <c r="L674" s="482">
        <v>0</v>
      </c>
      <c r="M674" s="482">
        <v>0</v>
      </c>
      <c r="N674" s="482">
        <v>0</v>
      </c>
      <c r="O674" s="482">
        <v>0</v>
      </c>
      <c r="P674" s="482">
        <v>0</v>
      </c>
      <c r="Q674" s="482">
        <v>0</v>
      </c>
      <c r="R674" s="482">
        <v>0</v>
      </c>
      <c r="S674" s="482">
        <v>0</v>
      </c>
      <c r="T674" s="482">
        <v>0</v>
      </c>
      <c r="U674" s="482">
        <v>0</v>
      </c>
      <c r="V674" s="482">
        <v>0</v>
      </c>
      <c r="W674" s="482">
        <v>0</v>
      </c>
      <c r="X674" s="482">
        <v>0</v>
      </c>
      <c r="Y674" s="490" t="s">
        <v>418</v>
      </c>
      <c r="Z674" s="490" t="s">
        <v>418</v>
      </c>
      <c r="AA674" s="482">
        <v>0</v>
      </c>
      <c r="AB674" s="490">
        <v>0</v>
      </c>
      <c r="AC674" s="482">
        <v>0</v>
      </c>
      <c r="AD674" s="490">
        <v>0</v>
      </c>
      <c r="AE674" s="482">
        <v>0</v>
      </c>
      <c r="AF674" s="491">
        <v>0</v>
      </c>
    </row>
    <row r="675" spans="1:32" ht="15" customHeight="1" x14ac:dyDescent="0.2">
      <c r="A675" s="463" t="s">
        <v>60</v>
      </c>
      <c r="B675" s="482">
        <v>0</v>
      </c>
      <c r="C675" s="482">
        <v>0</v>
      </c>
      <c r="D675" s="482">
        <v>0</v>
      </c>
      <c r="E675" s="482">
        <v>0</v>
      </c>
      <c r="F675" s="482">
        <v>0</v>
      </c>
      <c r="G675" s="482">
        <v>0</v>
      </c>
      <c r="H675" s="482">
        <v>0</v>
      </c>
      <c r="I675" s="482" t="s">
        <v>20</v>
      </c>
      <c r="J675" s="479" t="s">
        <v>60</v>
      </c>
      <c r="K675" s="489">
        <v>0</v>
      </c>
      <c r="L675" s="482">
        <v>0</v>
      </c>
      <c r="M675" s="482">
        <v>0</v>
      </c>
      <c r="N675" s="482">
        <v>0</v>
      </c>
      <c r="O675" s="482">
        <v>0</v>
      </c>
      <c r="P675" s="482">
        <v>0</v>
      </c>
      <c r="Q675" s="482">
        <v>0</v>
      </c>
      <c r="R675" s="482">
        <v>0</v>
      </c>
      <c r="S675" s="482">
        <v>0</v>
      </c>
      <c r="T675" s="482">
        <v>0</v>
      </c>
      <c r="U675" s="482">
        <v>0</v>
      </c>
      <c r="V675" s="482">
        <v>0</v>
      </c>
      <c r="W675" s="482">
        <v>0</v>
      </c>
      <c r="X675" s="482">
        <v>0</v>
      </c>
      <c r="Y675" s="490" t="s">
        <v>418</v>
      </c>
      <c r="Z675" s="490" t="s">
        <v>418</v>
      </c>
      <c r="AA675" s="482">
        <v>0</v>
      </c>
      <c r="AB675" s="490">
        <v>0</v>
      </c>
      <c r="AC675" s="482">
        <v>0</v>
      </c>
      <c r="AD675" s="490">
        <v>0</v>
      </c>
      <c r="AE675" s="482">
        <v>0</v>
      </c>
      <c r="AF675" s="491">
        <v>0</v>
      </c>
    </row>
    <row r="676" spans="1:32" ht="15" customHeight="1" x14ac:dyDescent="0.2">
      <c r="A676" s="463" t="s">
        <v>62</v>
      </c>
      <c r="B676" s="482">
        <v>0</v>
      </c>
      <c r="C676" s="482">
        <v>0</v>
      </c>
      <c r="D676" s="482">
        <v>0</v>
      </c>
      <c r="E676" s="482">
        <v>0</v>
      </c>
      <c r="F676" s="482">
        <v>0</v>
      </c>
      <c r="G676" s="482">
        <v>0</v>
      </c>
      <c r="H676" s="482">
        <v>0</v>
      </c>
      <c r="I676" s="482" t="s">
        <v>20</v>
      </c>
      <c r="J676" s="479" t="s">
        <v>62</v>
      </c>
      <c r="K676" s="489">
        <v>0</v>
      </c>
      <c r="L676" s="482">
        <v>0</v>
      </c>
      <c r="M676" s="482">
        <v>0</v>
      </c>
      <c r="N676" s="482">
        <v>0</v>
      </c>
      <c r="O676" s="482">
        <v>0</v>
      </c>
      <c r="P676" s="482">
        <v>0</v>
      </c>
      <c r="Q676" s="482">
        <v>0</v>
      </c>
      <c r="R676" s="482">
        <v>0</v>
      </c>
      <c r="S676" s="482">
        <v>0</v>
      </c>
      <c r="T676" s="482">
        <v>0</v>
      </c>
      <c r="U676" s="482">
        <v>0</v>
      </c>
      <c r="V676" s="482">
        <v>0</v>
      </c>
      <c r="W676" s="482">
        <v>0</v>
      </c>
      <c r="X676" s="482">
        <v>0</v>
      </c>
      <c r="Y676" s="490" t="s">
        <v>418</v>
      </c>
      <c r="Z676" s="490" t="s">
        <v>418</v>
      </c>
      <c r="AA676" s="482">
        <v>0</v>
      </c>
      <c r="AB676" s="490">
        <v>0</v>
      </c>
      <c r="AC676" s="482">
        <v>0</v>
      </c>
      <c r="AD676" s="490">
        <v>0</v>
      </c>
      <c r="AE676" s="482">
        <v>0</v>
      </c>
      <c r="AF676" s="491">
        <v>0</v>
      </c>
    </row>
    <row r="677" spans="1:32" ht="15" customHeight="1" x14ac:dyDescent="0.2">
      <c r="A677" s="463" t="s">
        <v>38</v>
      </c>
      <c r="B677" s="482">
        <v>1</v>
      </c>
      <c r="C677" s="482">
        <v>0</v>
      </c>
      <c r="D677" s="482">
        <v>0</v>
      </c>
      <c r="E677" s="482">
        <v>1</v>
      </c>
      <c r="F677" s="482">
        <v>0</v>
      </c>
      <c r="G677" s="482">
        <v>0</v>
      </c>
      <c r="H677" s="482">
        <v>0</v>
      </c>
      <c r="I677" s="482" t="s">
        <v>20</v>
      </c>
      <c r="J677" s="479" t="s">
        <v>38</v>
      </c>
      <c r="K677" s="489">
        <v>0</v>
      </c>
      <c r="L677" s="482">
        <v>0</v>
      </c>
      <c r="M677" s="482">
        <v>1</v>
      </c>
      <c r="N677" s="482">
        <v>0</v>
      </c>
      <c r="O677" s="482">
        <v>0</v>
      </c>
      <c r="P677" s="482">
        <v>0</v>
      </c>
      <c r="Q677" s="482">
        <v>0</v>
      </c>
      <c r="R677" s="482">
        <v>0</v>
      </c>
      <c r="S677" s="482">
        <v>0</v>
      </c>
      <c r="T677" s="482">
        <v>0</v>
      </c>
      <c r="U677" s="482">
        <v>0</v>
      </c>
      <c r="V677" s="482">
        <v>0</v>
      </c>
      <c r="W677" s="482">
        <v>0</v>
      </c>
      <c r="X677" s="482">
        <v>0</v>
      </c>
      <c r="Y677" s="490">
        <v>19</v>
      </c>
      <c r="Z677" s="490" t="s">
        <v>418</v>
      </c>
      <c r="AA677" s="482">
        <v>0</v>
      </c>
      <c r="AB677" s="490">
        <v>0</v>
      </c>
      <c r="AC677" s="482">
        <v>0</v>
      </c>
      <c r="AD677" s="490">
        <v>0</v>
      </c>
      <c r="AE677" s="482">
        <v>0</v>
      </c>
      <c r="AF677" s="491">
        <v>0</v>
      </c>
    </row>
    <row r="678" spans="1:32" ht="15" customHeight="1" x14ac:dyDescent="0.2">
      <c r="A678" s="463" t="s">
        <v>65</v>
      </c>
      <c r="B678" s="482">
        <v>0</v>
      </c>
      <c r="C678" s="482">
        <v>0</v>
      </c>
      <c r="D678" s="482">
        <v>0</v>
      </c>
      <c r="E678" s="482">
        <v>0</v>
      </c>
      <c r="F678" s="482">
        <v>0</v>
      </c>
      <c r="G678" s="482">
        <v>0</v>
      </c>
      <c r="H678" s="482">
        <v>0</v>
      </c>
      <c r="I678" s="482" t="s">
        <v>20</v>
      </c>
      <c r="J678" s="479" t="s">
        <v>65</v>
      </c>
      <c r="K678" s="489">
        <v>0</v>
      </c>
      <c r="L678" s="482">
        <v>0</v>
      </c>
      <c r="M678" s="482">
        <v>0</v>
      </c>
      <c r="N678" s="482">
        <v>0</v>
      </c>
      <c r="O678" s="482">
        <v>0</v>
      </c>
      <c r="P678" s="482">
        <v>0</v>
      </c>
      <c r="Q678" s="482">
        <v>0</v>
      </c>
      <c r="R678" s="482">
        <v>0</v>
      </c>
      <c r="S678" s="482">
        <v>0</v>
      </c>
      <c r="T678" s="482">
        <v>0</v>
      </c>
      <c r="U678" s="482">
        <v>0</v>
      </c>
      <c r="V678" s="482">
        <v>0</v>
      </c>
      <c r="W678" s="482">
        <v>0</v>
      </c>
      <c r="X678" s="482">
        <v>0</v>
      </c>
      <c r="Y678" s="490" t="s">
        <v>418</v>
      </c>
      <c r="Z678" s="490" t="s">
        <v>418</v>
      </c>
      <c r="AA678" s="482">
        <v>0</v>
      </c>
      <c r="AB678" s="490">
        <v>0</v>
      </c>
      <c r="AC678" s="482">
        <v>0</v>
      </c>
      <c r="AD678" s="490">
        <v>0</v>
      </c>
      <c r="AE678" s="482">
        <v>0</v>
      </c>
      <c r="AF678" s="491">
        <v>0</v>
      </c>
    </row>
    <row r="679" spans="1:32" ht="15" customHeight="1" x14ac:dyDescent="0.2">
      <c r="A679" s="463" t="s">
        <v>67</v>
      </c>
      <c r="B679" s="482">
        <v>0</v>
      </c>
      <c r="C679" s="482">
        <v>0</v>
      </c>
      <c r="D679" s="482">
        <v>0</v>
      </c>
      <c r="E679" s="482">
        <v>0</v>
      </c>
      <c r="F679" s="482">
        <v>0</v>
      </c>
      <c r="G679" s="482">
        <v>0</v>
      </c>
      <c r="H679" s="482">
        <v>0</v>
      </c>
      <c r="I679" s="482" t="s">
        <v>20</v>
      </c>
      <c r="J679" s="479" t="s">
        <v>67</v>
      </c>
      <c r="K679" s="489">
        <v>0</v>
      </c>
      <c r="L679" s="482">
        <v>0</v>
      </c>
      <c r="M679" s="482">
        <v>0</v>
      </c>
      <c r="N679" s="482">
        <v>0</v>
      </c>
      <c r="O679" s="482">
        <v>0</v>
      </c>
      <c r="P679" s="482">
        <v>0</v>
      </c>
      <c r="Q679" s="482">
        <v>0</v>
      </c>
      <c r="R679" s="482">
        <v>0</v>
      </c>
      <c r="S679" s="482">
        <v>0</v>
      </c>
      <c r="T679" s="482">
        <v>0</v>
      </c>
      <c r="U679" s="482">
        <v>0</v>
      </c>
      <c r="V679" s="482">
        <v>0</v>
      </c>
      <c r="W679" s="482">
        <v>0</v>
      </c>
      <c r="X679" s="482">
        <v>0</v>
      </c>
      <c r="Y679" s="490" t="s">
        <v>418</v>
      </c>
      <c r="Z679" s="490" t="s">
        <v>418</v>
      </c>
      <c r="AA679" s="482">
        <v>0</v>
      </c>
      <c r="AB679" s="490">
        <v>0</v>
      </c>
      <c r="AC679" s="482">
        <v>0</v>
      </c>
      <c r="AD679" s="490">
        <v>0</v>
      </c>
      <c r="AE679" s="482">
        <v>0</v>
      </c>
      <c r="AF679" s="491">
        <v>0</v>
      </c>
    </row>
    <row r="680" spans="1:32" ht="15" customHeight="1" x14ac:dyDescent="0.2">
      <c r="A680" s="463" t="s">
        <v>69</v>
      </c>
      <c r="B680" s="482">
        <v>1</v>
      </c>
      <c r="C680" s="482">
        <v>0</v>
      </c>
      <c r="D680" s="482">
        <v>1</v>
      </c>
      <c r="E680" s="482">
        <v>0</v>
      </c>
      <c r="F680" s="482">
        <v>0</v>
      </c>
      <c r="G680" s="482">
        <v>0</v>
      </c>
      <c r="H680" s="482">
        <v>0</v>
      </c>
      <c r="I680" s="482" t="s">
        <v>20</v>
      </c>
      <c r="J680" s="479" t="s">
        <v>69</v>
      </c>
      <c r="K680" s="489">
        <v>0</v>
      </c>
      <c r="L680" s="482">
        <v>1</v>
      </c>
      <c r="M680" s="482">
        <v>0</v>
      </c>
      <c r="N680" s="482">
        <v>0</v>
      </c>
      <c r="O680" s="482">
        <v>0</v>
      </c>
      <c r="P680" s="482">
        <v>0</v>
      </c>
      <c r="Q680" s="482">
        <v>0</v>
      </c>
      <c r="R680" s="482">
        <v>0</v>
      </c>
      <c r="S680" s="482">
        <v>0</v>
      </c>
      <c r="T680" s="482">
        <v>0</v>
      </c>
      <c r="U680" s="482">
        <v>0</v>
      </c>
      <c r="V680" s="482">
        <v>0</v>
      </c>
      <c r="W680" s="482">
        <v>0</v>
      </c>
      <c r="X680" s="482">
        <v>0</v>
      </c>
      <c r="Y680" s="490">
        <v>12.6</v>
      </c>
      <c r="Z680" s="490" t="s">
        <v>418</v>
      </c>
      <c r="AA680" s="482">
        <v>0</v>
      </c>
      <c r="AB680" s="490">
        <v>0</v>
      </c>
      <c r="AC680" s="482">
        <v>0</v>
      </c>
      <c r="AD680" s="490">
        <v>0</v>
      </c>
      <c r="AE680" s="482">
        <v>0</v>
      </c>
      <c r="AF680" s="491">
        <v>0</v>
      </c>
    </row>
    <row r="681" spans="1:32" ht="15" customHeight="1" x14ac:dyDescent="0.2">
      <c r="A681" s="463" t="s">
        <v>40</v>
      </c>
      <c r="B681" s="482">
        <v>0</v>
      </c>
      <c r="C681" s="482">
        <v>0</v>
      </c>
      <c r="D681" s="482">
        <v>0</v>
      </c>
      <c r="E681" s="482">
        <v>0</v>
      </c>
      <c r="F681" s="482">
        <v>0</v>
      </c>
      <c r="G681" s="482">
        <v>0</v>
      </c>
      <c r="H681" s="482">
        <v>0</v>
      </c>
      <c r="I681" s="482" t="s">
        <v>20</v>
      </c>
      <c r="J681" s="479" t="s">
        <v>40</v>
      </c>
      <c r="K681" s="489">
        <v>0</v>
      </c>
      <c r="L681" s="482">
        <v>0</v>
      </c>
      <c r="M681" s="482">
        <v>0</v>
      </c>
      <c r="N681" s="482">
        <v>0</v>
      </c>
      <c r="O681" s="482">
        <v>0</v>
      </c>
      <c r="P681" s="482">
        <v>0</v>
      </c>
      <c r="Q681" s="482">
        <v>0</v>
      </c>
      <c r="R681" s="482">
        <v>0</v>
      </c>
      <c r="S681" s="482">
        <v>0</v>
      </c>
      <c r="T681" s="482">
        <v>0</v>
      </c>
      <c r="U681" s="482">
        <v>0</v>
      </c>
      <c r="V681" s="482">
        <v>0</v>
      </c>
      <c r="W681" s="482">
        <v>0</v>
      </c>
      <c r="X681" s="482">
        <v>0</v>
      </c>
      <c r="Y681" s="490" t="s">
        <v>418</v>
      </c>
      <c r="Z681" s="490" t="s">
        <v>418</v>
      </c>
      <c r="AA681" s="482">
        <v>0</v>
      </c>
      <c r="AB681" s="490">
        <v>0</v>
      </c>
      <c r="AC681" s="482">
        <v>0</v>
      </c>
      <c r="AD681" s="490">
        <v>0</v>
      </c>
      <c r="AE681" s="482">
        <v>0</v>
      </c>
      <c r="AF681" s="491">
        <v>0</v>
      </c>
    </row>
    <row r="682" spans="1:32" ht="15" customHeight="1" x14ac:dyDescent="0.2">
      <c r="A682" s="463" t="s">
        <v>71</v>
      </c>
      <c r="B682" s="482">
        <v>0</v>
      </c>
      <c r="C682" s="482">
        <v>0</v>
      </c>
      <c r="D682" s="482">
        <v>0</v>
      </c>
      <c r="E682" s="482">
        <v>0</v>
      </c>
      <c r="F682" s="482">
        <v>0</v>
      </c>
      <c r="G682" s="482">
        <v>0</v>
      </c>
      <c r="H682" s="482">
        <v>0</v>
      </c>
      <c r="I682" s="482" t="s">
        <v>20</v>
      </c>
      <c r="J682" s="479" t="s">
        <v>71</v>
      </c>
      <c r="K682" s="489">
        <v>0</v>
      </c>
      <c r="L682" s="482">
        <v>0</v>
      </c>
      <c r="M682" s="482">
        <v>0</v>
      </c>
      <c r="N682" s="482">
        <v>0</v>
      </c>
      <c r="O682" s="482">
        <v>0</v>
      </c>
      <c r="P682" s="482">
        <v>0</v>
      </c>
      <c r="Q682" s="482">
        <v>0</v>
      </c>
      <c r="R682" s="482">
        <v>0</v>
      </c>
      <c r="S682" s="482">
        <v>0</v>
      </c>
      <c r="T682" s="482">
        <v>0</v>
      </c>
      <c r="U682" s="482">
        <v>0</v>
      </c>
      <c r="V682" s="482">
        <v>0</v>
      </c>
      <c r="W682" s="482">
        <v>0</v>
      </c>
      <c r="X682" s="482">
        <v>0</v>
      </c>
      <c r="Y682" s="490" t="s">
        <v>418</v>
      </c>
      <c r="Z682" s="490" t="s">
        <v>418</v>
      </c>
      <c r="AA682" s="482">
        <v>0</v>
      </c>
      <c r="AB682" s="490">
        <v>0</v>
      </c>
      <c r="AC682" s="482">
        <v>0</v>
      </c>
      <c r="AD682" s="490">
        <v>0</v>
      </c>
      <c r="AE682" s="482">
        <v>0</v>
      </c>
      <c r="AF682" s="491">
        <v>0</v>
      </c>
    </row>
    <row r="683" spans="1:32" ht="15" customHeight="1" x14ac:dyDescent="0.2">
      <c r="A683" s="463" t="s">
        <v>72</v>
      </c>
      <c r="B683" s="482">
        <v>0</v>
      </c>
      <c r="C683" s="482">
        <v>0</v>
      </c>
      <c r="D683" s="482">
        <v>0</v>
      </c>
      <c r="E683" s="482">
        <v>0</v>
      </c>
      <c r="F683" s="482">
        <v>0</v>
      </c>
      <c r="G683" s="482">
        <v>0</v>
      </c>
      <c r="H683" s="482">
        <v>0</v>
      </c>
      <c r="I683" s="482" t="s">
        <v>20</v>
      </c>
      <c r="J683" s="479" t="s">
        <v>72</v>
      </c>
      <c r="K683" s="489">
        <v>0</v>
      </c>
      <c r="L683" s="482">
        <v>0</v>
      </c>
      <c r="M683" s="482">
        <v>0</v>
      </c>
      <c r="N683" s="482">
        <v>0</v>
      </c>
      <c r="O683" s="482">
        <v>0</v>
      </c>
      <c r="P683" s="482">
        <v>0</v>
      </c>
      <c r="Q683" s="482">
        <v>0</v>
      </c>
      <c r="R683" s="482">
        <v>0</v>
      </c>
      <c r="S683" s="482">
        <v>0</v>
      </c>
      <c r="T683" s="482">
        <v>0</v>
      </c>
      <c r="U683" s="482">
        <v>0</v>
      </c>
      <c r="V683" s="482">
        <v>0</v>
      </c>
      <c r="W683" s="482">
        <v>0</v>
      </c>
      <c r="X683" s="482">
        <v>0</v>
      </c>
      <c r="Y683" s="490" t="s">
        <v>418</v>
      </c>
      <c r="Z683" s="490" t="s">
        <v>418</v>
      </c>
      <c r="AA683" s="482">
        <v>0</v>
      </c>
      <c r="AB683" s="490">
        <v>0</v>
      </c>
      <c r="AC683" s="482">
        <v>0</v>
      </c>
      <c r="AD683" s="490">
        <v>0</v>
      </c>
      <c r="AE683" s="482">
        <v>0</v>
      </c>
      <c r="AF683" s="491">
        <v>0</v>
      </c>
    </row>
    <row r="684" spans="1:32" ht="15" customHeight="1" thickBot="1" x14ac:dyDescent="0.25">
      <c r="A684" s="463" t="s">
        <v>73</v>
      </c>
      <c r="B684" s="492">
        <v>1</v>
      </c>
      <c r="C684" s="493">
        <v>0</v>
      </c>
      <c r="D684" s="493">
        <v>1</v>
      </c>
      <c r="E684" s="493">
        <v>0</v>
      </c>
      <c r="F684" s="493">
        <v>0</v>
      </c>
      <c r="G684" s="493">
        <v>0</v>
      </c>
      <c r="H684" s="493">
        <v>0</v>
      </c>
      <c r="I684" s="494" t="s">
        <v>20</v>
      </c>
      <c r="J684" s="479" t="s">
        <v>73</v>
      </c>
      <c r="K684" s="495">
        <v>0</v>
      </c>
      <c r="L684" s="493">
        <v>0</v>
      </c>
      <c r="M684" s="493">
        <v>1</v>
      </c>
      <c r="N684" s="493">
        <v>0</v>
      </c>
      <c r="O684" s="493">
        <v>0</v>
      </c>
      <c r="P684" s="493">
        <v>0</v>
      </c>
      <c r="Q684" s="493">
        <v>0</v>
      </c>
      <c r="R684" s="493">
        <v>0</v>
      </c>
      <c r="S684" s="493">
        <v>0</v>
      </c>
      <c r="T684" s="493">
        <v>0</v>
      </c>
      <c r="U684" s="493">
        <v>0</v>
      </c>
      <c r="V684" s="493">
        <v>0</v>
      </c>
      <c r="W684" s="493">
        <v>0</v>
      </c>
      <c r="X684" s="493">
        <v>0</v>
      </c>
      <c r="Y684" s="496">
        <v>17</v>
      </c>
      <c r="Z684" s="496" t="s">
        <v>418</v>
      </c>
      <c r="AA684" s="493">
        <v>0</v>
      </c>
      <c r="AB684" s="496">
        <v>0</v>
      </c>
      <c r="AC684" s="493">
        <v>0</v>
      </c>
      <c r="AD684" s="496">
        <v>0</v>
      </c>
      <c r="AE684" s="493">
        <v>0</v>
      </c>
      <c r="AF684" s="497">
        <v>0</v>
      </c>
    </row>
    <row r="685" spans="1:32" ht="15" customHeight="1" x14ac:dyDescent="0.2">
      <c r="A685" s="463" t="s">
        <v>42</v>
      </c>
      <c r="B685" s="488">
        <v>0</v>
      </c>
      <c r="C685" s="488">
        <v>0</v>
      </c>
      <c r="D685" s="488">
        <v>0</v>
      </c>
      <c r="E685" s="488">
        <v>0</v>
      </c>
      <c r="F685" s="488">
        <v>0</v>
      </c>
      <c r="G685" s="488">
        <v>0</v>
      </c>
      <c r="H685" s="488">
        <v>0</v>
      </c>
      <c r="I685" s="488" t="s">
        <v>20</v>
      </c>
      <c r="J685" s="479" t="s">
        <v>42</v>
      </c>
      <c r="K685" s="498">
        <v>0</v>
      </c>
      <c r="L685" s="488">
        <v>0</v>
      </c>
      <c r="M685" s="488">
        <v>0</v>
      </c>
      <c r="N685" s="488">
        <v>0</v>
      </c>
      <c r="O685" s="488">
        <v>0</v>
      </c>
      <c r="P685" s="488">
        <v>0</v>
      </c>
      <c r="Q685" s="488">
        <v>0</v>
      </c>
      <c r="R685" s="488">
        <v>0</v>
      </c>
      <c r="S685" s="488">
        <v>0</v>
      </c>
      <c r="T685" s="488">
        <v>0</v>
      </c>
      <c r="U685" s="488">
        <v>0</v>
      </c>
      <c r="V685" s="488">
        <v>0</v>
      </c>
      <c r="W685" s="488">
        <v>0</v>
      </c>
      <c r="X685" s="488">
        <v>0</v>
      </c>
      <c r="Y685" s="499" t="s">
        <v>418</v>
      </c>
      <c r="Z685" s="499" t="s">
        <v>418</v>
      </c>
      <c r="AA685" s="488">
        <v>0</v>
      </c>
      <c r="AB685" s="499">
        <v>0</v>
      </c>
      <c r="AC685" s="488">
        <v>0</v>
      </c>
      <c r="AD685" s="499">
        <v>0</v>
      </c>
      <c r="AE685" s="488">
        <v>0</v>
      </c>
      <c r="AF685" s="500">
        <v>0</v>
      </c>
    </row>
    <row r="686" spans="1:32" ht="15" customHeight="1" x14ac:dyDescent="0.2">
      <c r="A686" s="463" t="s">
        <v>74</v>
      </c>
      <c r="B686" s="482">
        <v>1</v>
      </c>
      <c r="C686" s="482">
        <v>0</v>
      </c>
      <c r="D686" s="482">
        <v>1</v>
      </c>
      <c r="E686" s="482">
        <v>0</v>
      </c>
      <c r="F686" s="482">
        <v>0</v>
      </c>
      <c r="G686" s="482">
        <v>0</v>
      </c>
      <c r="H686" s="482">
        <v>0</v>
      </c>
      <c r="I686" s="482" t="s">
        <v>20</v>
      </c>
      <c r="J686" s="479" t="s">
        <v>74</v>
      </c>
      <c r="K686" s="489">
        <v>0</v>
      </c>
      <c r="L686" s="482">
        <v>0</v>
      </c>
      <c r="M686" s="482">
        <v>0</v>
      </c>
      <c r="N686" s="482">
        <v>1</v>
      </c>
      <c r="O686" s="482">
        <v>0</v>
      </c>
      <c r="P686" s="482">
        <v>0</v>
      </c>
      <c r="Q686" s="482">
        <v>0</v>
      </c>
      <c r="R686" s="482">
        <v>0</v>
      </c>
      <c r="S686" s="482">
        <v>0</v>
      </c>
      <c r="T686" s="482">
        <v>0</v>
      </c>
      <c r="U686" s="482">
        <v>0</v>
      </c>
      <c r="V686" s="482">
        <v>0</v>
      </c>
      <c r="W686" s="482">
        <v>0</v>
      </c>
      <c r="X686" s="482">
        <v>0</v>
      </c>
      <c r="Y686" s="490">
        <v>20.2</v>
      </c>
      <c r="Z686" s="490" t="s">
        <v>418</v>
      </c>
      <c r="AA686" s="482">
        <v>0</v>
      </c>
      <c r="AB686" s="490">
        <v>0</v>
      </c>
      <c r="AC686" s="482">
        <v>0</v>
      </c>
      <c r="AD686" s="490">
        <v>0</v>
      </c>
      <c r="AE686" s="482">
        <v>0</v>
      </c>
      <c r="AF686" s="491">
        <v>0</v>
      </c>
    </row>
    <row r="687" spans="1:32" ht="15" customHeight="1" x14ac:dyDescent="0.2">
      <c r="A687" s="463" t="s">
        <v>75</v>
      </c>
      <c r="B687" s="482">
        <v>1</v>
      </c>
      <c r="C687" s="482">
        <v>0</v>
      </c>
      <c r="D687" s="482">
        <v>1</v>
      </c>
      <c r="E687" s="482">
        <v>0</v>
      </c>
      <c r="F687" s="482">
        <v>0</v>
      </c>
      <c r="G687" s="482">
        <v>0</v>
      </c>
      <c r="H687" s="482">
        <v>0</v>
      </c>
      <c r="I687" s="482" t="s">
        <v>20</v>
      </c>
      <c r="J687" s="479" t="s">
        <v>75</v>
      </c>
      <c r="K687" s="489">
        <v>0</v>
      </c>
      <c r="L687" s="482">
        <v>1</v>
      </c>
      <c r="M687" s="482">
        <v>0</v>
      </c>
      <c r="N687" s="482">
        <v>0</v>
      </c>
      <c r="O687" s="482">
        <v>0</v>
      </c>
      <c r="P687" s="482">
        <v>0</v>
      </c>
      <c r="Q687" s="482">
        <v>0</v>
      </c>
      <c r="R687" s="482">
        <v>0</v>
      </c>
      <c r="S687" s="482">
        <v>0</v>
      </c>
      <c r="T687" s="482">
        <v>0</v>
      </c>
      <c r="U687" s="482">
        <v>0</v>
      </c>
      <c r="V687" s="482">
        <v>0</v>
      </c>
      <c r="W687" s="482">
        <v>0</v>
      </c>
      <c r="X687" s="482">
        <v>0</v>
      </c>
      <c r="Y687" s="490">
        <v>13.4</v>
      </c>
      <c r="Z687" s="490" t="s">
        <v>418</v>
      </c>
      <c r="AA687" s="482">
        <v>0</v>
      </c>
      <c r="AB687" s="490">
        <v>0</v>
      </c>
      <c r="AC687" s="482">
        <v>0</v>
      </c>
      <c r="AD687" s="490">
        <v>0</v>
      </c>
      <c r="AE687" s="482">
        <v>0</v>
      </c>
      <c r="AF687" s="491">
        <v>0</v>
      </c>
    </row>
    <row r="688" spans="1:32" ht="15" customHeight="1" x14ac:dyDescent="0.2">
      <c r="A688" s="463" t="s">
        <v>76</v>
      </c>
      <c r="B688" s="482">
        <v>0</v>
      </c>
      <c r="C688" s="482">
        <v>0</v>
      </c>
      <c r="D688" s="482">
        <v>0</v>
      </c>
      <c r="E688" s="482">
        <v>0</v>
      </c>
      <c r="F688" s="482">
        <v>0</v>
      </c>
      <c r="G688" s="482">
        <v>0</v>
      </c>
      <c r="H688" s="482">
        <v>0</v>
      </c>
      <c r="I688" s="482" t="s">
        <v>20</v>
      </c>
      <c r="J688" s="479" t="s">
        <v>76</v>
      </c>
      <c r="K688" s="489">
        <v>0</v>
      </c>
      <c r="L688" s="482">
        <v>0</v>
      </c>
      <c r="M688" s="482">
        <v>0</v>
      </c>
      <c r="N688" s="482">
        <v>0</v>
      </c>
      <c r="O688" s="482">
        <v>0</v>
      </c>
      <c r="P688" s="482">
        <v>0</v>
      </c>
      <c r="Q688" s="482">
        <v>0</v>
      </c>
      <c r="R688" s="482">
        <v>0</v>
      </c>
      <c r="S688" s="482">
        <v>0</v>
      </c>
      <c r="T688" s="482">
        <v>0</v>
      </c>
      <c r="U688" s="482">
        <v>0</v>
      </c>
      <c r="V688" s="482">
        <v>0</v>
      </c>
      <c r="W688" s="482">
        <v>0</v>
      </c>
      <c r="X688" s="482">
        <v>0</v>
      </c>
      <c r="Y688" s="490" t="s">
        <v>418</v>
      </c>
      <c r="Z688" s="490" t="s">
        <v>418</v>
      </c>
      <c r="AA688" s="482">
        <v>0</v>
      </c>
      <c r="AB688" s="490">
        <v>0</v>
      </c>
      <c r="AC688" s="482">
        <v>0</v>
      </c>
      <c r="AD688" s="490">
        <v>0</v>
      </c>
      <c r="AE688" s="482">
        <v>0</v>
      </c>
      <c r="AF688" s="491">
        <v>0</v>
      </c>
    </row>
    <row r="689" spans="1:32" ht="15" customHeight="1" x14ac:dyDescent="0.2">
      <c r="A689" s="463" t="s">
        <v>43</v>
      </c>
      <c r="B689" s="482">
        <v>0</v>
      </c>
      <c r="C689" s="482">
        <v>0</v>
      </c>
      <c r="D689" s="482">
        <v>0</v>
      </c>
      <c r="E689" s="482">
        <v>0</v>
      </c>
      <c r="F689" s="482">
        <v>0</v>
      </c>
      <c r="G689" s="482">
        <v>0</v>
      </c>
      <c r="H689" s="482">
        <v>0</v>
      </c>
      <c r="I689" s="482" t="s">
        <v>20</v>
      </c>
      <c r="J689" s="479" t="s">
        <v>43</v>
      </c>
      <c r="K689" s="489">
        <v>0</v>
      </c>
      <c r="L689" s="482">
        <v>0</v>
      </c>
      <c r="M689" s="482">
        <v>0</v>
      </c>
      <c r="N689" s="482">
        <v>0</v>
      </c>
      <c r="O689" s="482">
        <v>0</v>
      </c>
      <c r="P689" s="482">
        <v>0</v>
      </c>
      <c r="Q689" s="482">
        <v>0</v>
      </c>
      <c r="R689" s="482">
        <v>0</v>
      </c>
      <c r="S689" s="482">
        <v>0</v>
      </c>
      <c r="T689" s="482">
        <v>0</v>
      </c>
      <c r="U689" s="482">
        <v>0</v>
      </c>
      <c r="V689" s="482">
        <v>0</v>
      </c>
      <c r="W689" s="482">
        <v>0</v>
      </c>
      <c r="X689" s="482">
        <v>0</v>
      </c>
      <c r="Y689" s="490" t="s">
        <v>418</v>
      </c>
      <c r="Z689" s="490" t="s">
        <v>418</v>
      </c>
      <c r="AA689" s="482">
        <v>0</v>
      </c>
      <c r="AB689" s="490">
        <v>0</v>
      </c>
      <c r="AC689" s="482">
        <v>0</v>
      </c>
      <c r="AD689" s="490">
        <v>0</v>
      </c>
      <c r="AE689" s="482">
        <v>0</v>
      </c>
      <c r="AF689" s="491">
        <v>0</v>
      </c>
    </row>
    <row r="690" spans="1:32" ht="15" customHeight="1" x14ac:dyDescent="0.2">
      <c r="A690" s="463" t="s">
        <v>77</v>
      </c>
      <c r="B690" s="482">
        <v>0</v>
      </c>
      <c r="C690" s="482">
        <v>0</v>
      </c>
      <c r="D690" s="482">
        <v>0</v>
      </c>
      <c r="E690" s="482">
        <v>0</v>
      </c>
      <c r="F690" s="482">
        <v>0</v>
      </c>
      <c r="G690" s="482">
        <v>0</v>
      </c>
      <c r="H690" s="482">
        <v>0</v>
      </c>
      <c r="I690" s="482" t="s">
        <v>20</v>
      </c>
      <c r="J690" s="479" t="s">
        <v>77</v>
      </c>
      <c r="K690" s="489">
        <v>0</v>
      </c>
      <c r="L690" s="482">
        <v>0</v>
      </c>
      <c r="M690" s="482">
        <v>0</v>
      </c>
      <c r="N690" s="482">
        <v>0</v>
      </c>
      <c r="O690" s="482">
        <v>0</v>
      </c>
      <c r="P690" s="482">
        <v>0</v>
      </c>
      <c r="Q690" s="482">
        <v>0</v>
      </c>
      <c r="R690" s="482">
        <v>0</v>
      </c>
      <c r="S690" s="482">
        <v>0</v>
      </c>
      <c r="T690" s="482">
        <v>0</v>
      </c>
      <c r="U690" s="482">
        <v>0</v>
      </c>
      <c r="V690" s="482">
        <v>0</v>
      </c>
      <c r="W690" s="482">
        <v>0</v>
      </c>
      <c r="X690" s="482">
        <v>0</v>
      </c>
      <c r="Y690" s="490" t="s">
        <v>418</v>
      </c>
      <c r="Z690" s="490" t="s">
        <v>418</v>
      </c>
      <c r="AA690" s="482">
        <v>0</v>
      </c>
      <c r="AB690" s="490">
        <v>0</v>
      </c>
      <c r="AC690" s="482">
        <v>0</v>
      </c>
      <c r="AD690" s="490">
        <v>0</v>
      </c>
      <c r="AE690" s="482">
        <v>0</v>
      </c>
      <c r="AF690" s="491">
        <v>0</v>
      </c>
    </row>
    <row r="691" spans="1:32" ht="15" customHeight="1" x14ac:dyDescent="0.2">
      <c r="A691" s="463" t="s">
        <v>78</v>
      </c>
      <c r="B691" s="482">
        <v>2</v>
      </c>
      <c r="C691" s="482">
        <v>0</v>
      </c>
      <c r="D691" s="482">
        <v>2</v>
      </c>
      <c r="E691" s="482">
        <v>0</v>
      </c>
      <c r="F691" s="482">
        <v>0</v>
      </c>
      <c r="G691" s="482">
        <v>0</v>
      </c>
      <c r="H691" s="482">
        <v>0</v>
      </c>
      <c r="I691" s="482" t="s">
        <v>20</v>
      </c>
      <c r="J691" s="479" t="s">
        <v>78</v>
      </c>
      <c r="K691" s="489">
        <v>1</v>
      </c>
      <c r="L691" s="482">
        <v>0</v>
      </c>
      <c r="M691" s="482">
        <v>1</v>
      </c>
      <c r="N691" s="482">
        <v>0</v>
      </c>
      <c r="O691" s="482">
        <v>0</v>
      </c>
      <c r="P691" s="482">
        <v>0</v>
      </c>
      <c r="Q691" s="482">
        <v>0</v>
      </c>
      <c r="R691" s="482">
        <v>0</v>
      </c>
      <c r="S691" s="482">
        <v>0</v>
      </c>
      <c r="T691" s="482">
        <v>0</v>
      </c>
      <c r="U691" s="482">
        <v>0</v>
      </c>
      <c r="V691" s="482">
        <v>0</v>
      </c>
      <c r="W691" s="482">
        <v>0</v>
      </c>
      <c r="X691" s="482">
        <v>0</v>
      </c>
      <c r="Y691" s="490">
        <v>13.2</v>
      </c>
      <c r="Z691" s="490" t="s">
        <v>418</v>
      </c>
      <c r="AA691" s="482">
        <v>0</v>
      </c>
      <c r="AB691" s="490">
        <v>0</v>
      </c>
      <c r="AC691" s="482">
        <v>0</v>
      </c>
      <c r="AD691" s="490">
        <v>0</v>
      </c>
      <c r="AE691" s="482">
        <v>0</v>
      </c>
      <c r="AF691" s="491">
        <v>0</v>
      </c>
    </row>
    <row r="692" spans="1:32" ht="15" customHeight="1" x14ac:dyDescent="0.2">
      <c r="A692" s="463" t="s">
        <v>79</v>
      </c>
      <c r="B692" s="482">
        <v>0</v>
      </c>
      <c r="C692" s="482">
        <v>0</v>
      </c>
      <c r="D692" s="482">
        <v>0</v>
      </c>
      <c r="E692" s="482">
        <v>0</v>
      </c>
      <c r="F692" s="482">
        <v>0</v>
      </c>
      <c r="G692" s="482">
        <v>0</v>
      </c>
      <c r="H692" s="482">
        <v>0</v>
      </c>
      <c r="I692" s="482" t="s">
        <v>20</v>
      </c>
      <c r="J692" s="479" t="s">
        <v>79</v>
      </c>
      <c r="K692" s="489">
        <v>0</v>
      </c>
      <c r="L692" s="482">
        <v>0</v>
      </c>
      <c r="M692" s="482">
        <v>0</v>
      </c>
      <c r="N692" s="482">
        <v>0</v>
      </c>
      <c r="O692" s="482">
        <v>0</v>
      </c>
      <c r="P692" s="482">
        <v>0</v>
      </c>
      <c r="Q692" s="482">
        <v>0</v>
      </c>
      <c r="R692" s="482">
        <v>0</v>
      </c>
      <c r="S692" s="482">
        <v>0</v>
      </c>
      <c r="T692" s="482">
        <v>0</v>
      </c>
      <c r="U692" s="482">
        <v>0</v>
      </c>
      <c r="V692" s="482">
        <v>0</v>
      </c>
      <c r="W692" s="482">
        <v>0</v>
      </c>
      <c r="X692" s="482">
        <v>0</v>
      </c>
      <c r="Y692" s="490" t="s">
        <v>418</v>
      </c>
      <c r="Z692" s="490" t="s">
        <v>418</v>
      </c>
      <c r="AA692" s="482">
        <v>0</v>
      </c>
      <c r="AB692" s="490">
        <v>0</v>
      </c>
      <c r="AC692" s="482">
        <v>0</v>
      </c>
      <c r="AD692" s="490">
        <v>0</v>
      </c>
      <c r="AE692" s="482">
        <v>0</v>
      </c>
      <c r="AF692" s="491">
        <v>0</v>
      </c>
    </row>
    <row r="693" spans="1:32" ht="15" customHeight="1" x14ac:dyDescent="0.2">
      <c r="A693" s="463" t="s">
        <v>45</v>
      </c>
      <c r="B693" s="488">
        <v>1</v>
      </c>
      <c r="C693" s="488">
        <v>0</v>
      </c>
      <c r="D693" s="488">
        <v>1</v>
      </c>
      <c r="E693" s="488">
        <v>0</v>
      </c>
      <c r="F693" s="488">
        <v>0</v>
      </c>
      <c r="G693" s="488">
        <v>0</v>
      </c>
      <c r="H693" s="488">
        <v>0</v>
      </c>
      <c r="I693" s="488" t="s">
        <v>20</v>
      </c>
      <c r="J693" s="479" t="s">
        <v>45</v>
      </c>
      <c r="K693" s="498">
        <v>0</v>
      </c>
      <c r="L693" s="488">
        <v>1</v>
      </c>
      <c r="M693" s="488">
        <v>0</v>
      </c>
      <c r="N693" s="488">
        <v>0</v>
      </c>
      <c r="O693" s="488">
        <v>0</v>
      </c>
      <c r="P693" s="488">
        <v>0</v>
      </c>
      <c r="Q693" s="488">
        <v>0</v>
      </c>
      <c r="R693" s="488">
        <v>0</v>
      </c>
      <c r="S693" s="488">
        <v>0</v>
      </c>
      <c r="T693" s="488">
        <v>0</v>
      </c>
      <c r="U693" s="488">
        <v>0</v>
      </c>
      <c r="V693" s="488">
        <v>0</v>
      </c>
      <c r="W693" s="488">
        <v>0</v>
      </c>
      <c r="X693" s="488">
        <v>0</v>
      </c>
      <c r="Y693" s="499">
        <v>12.7</v>
      </c>
      <c r="Z693" s="499" t="s">
        <v>418</v>
      </c>
      <c r="AA693" s="488">
        <v>0</v>
      </c>
      <c r="AB693" s="499">
        <v>0</v>
      </c>
      <c r="AC693" s="488">
        <v>0</v>
      </c>
      <c r="AD693" s="499">
        <v>0</v>
      </c>
      <c r="AE693" s="488">
        <v>0</v>
      </c>
      <c r="AF693" s="500">
        <v>0</v>
      </c>
    </row>
    <row r="694" spans="1:32" ht="15" customHeight="1" x14ac:dyDescent="0.2">
      <c r="A694" s="463" t="s">
        <v>80</v>
      </c>
      <c r="B694" s="482">
        <v>3</v>
      </c>
      <c r="C694" s="482">
        <v>0</v>
      </c>
      <c r="D694" s="482">
        <v>3</v>
      </c>
      <c r="E694" s="482">
        <v>0</v>
      </c>
      <c r="F694" s="482">
        <v>0</v>
      </c>
      <c r="G694" s="482">
        <v>0</v>
      </c>
      <c r="H694" s="482">
        <v>0</v>
      </c>
      <c r="I694" s="482" t="s">
        <v>20</v>
      </c>
      <c r="J694" s="479" t="s">
        <v>80</v>
      </c>
      <c r="K694" s="489">
        <v>0</v>
      </c>
      <c r="L694" s="482">
        <v>2</v>
      </c>
      <c r="M694" s="482">
        <v>1</v>
      </c>
      <c r="N694" s="482">
        <v>0</v>
      </c>
      <c r="O694" s="482">
        <v>0</v>
      </c>
      <c r="P694" s="482">
        <v>0</v>
      </c>
      <c r="Q694" s="482">
        <v>0</v>
      </c>
      <c r="R694" s="482">
        <v>0</v>
      </c>
      <c r="S694" s="482">
        <v>0</v>
      </c>
      <c r="T694" s="482">
        <v>0</v>
      </c>
      <c r="U694" s="482">
        <v>0</v>
      </c>
      <c r="V694" s="482">
        <v>0</v>
      </c>
      <c r="W694" s="482">
        <v>0</v>
      </c>
      <c r="X694" s="482">
        <v>0</v>
      </c>
      <c r="Y694" s="490">
        <v>14.3</v>
      </c>
      <c r="Z694" s="490" t="s">
        <v>418</v>
      </c>
      <c r="AA694" s="482">
        <v>0</v>
      </c>
      <c r="AB694" s="490">
        <v>0</v>
      </c>
      <c r="AC694" s="482">
        <v>0</v>
      </c>
      <c r="AD694" s="490">
        <v>0</v>
      </c>
      <c r="AE694" s="482">
        <v>0</v>
      </c>
      <c r="AF694" s="491">
        <v>0</v>
      </c>
    </row>
    <row r="695" spans="1:32" ht="15" customHeight="1" x14ac:dyDescent="0.2">
      <c r="A695" s="463" t="s">
        <v>81</v>
      </c>
      <c r="B695" s="482">
        <v>2</v>
      </c>
      <c r="C695" s="482">
        <v>0</v>
      </c>
      <c r="D695" s="482">
        <v>2</v>
      </c>
      <c r="E695" s="482">
        <v>0</v>
      </c>
      <c r="F695" s="482">
        <v>0</v>
      </c>
      <c r="G695" s="482">
        <v>0</v>
      </c>
      <c r="H695" s="482">
        <v>0</v>
      </c>
      <c r="I695" s="482" t="s">
        <v>20</v>
      </c>
      <c r="J695" s="479" t="s">
        <v>81</v>
      </c>
      <c r="K695" s="489">
        <v>1</v>
      </c>
      <c r="L695" s="482">
        <v>0</v>
      </c>
      <c r="M695" s="482">
        <v>1</v>
      </c>
      <c r="N695" s="482">
        <v>0</v>
      </c>
      <c r="O695" s="482">
        <v>0</v>
      </c>
      <c r="P695" s="482">
        <v>0</v>
      </c>
      <c r="Q695" s="482">
        <v>0</v>
      </c>
      <c r="R695" s="482">
        <v>0</v>
      </c>
      <c r="S695" s="482">
        <v>0</v>
      </c>
      <c r="T695" s="482">
        <v>0</v>
      </c>
      <c r="U695" s="482">
        <v>0</v>
      </c>
      <c r="V695" s="482">
        <v>0</v>
      </c>
      <c r="W695" s="482">
        <v>0</v>
      </c>
      <c r="X695" s="482">
        <v>0</v>
      </c>
      <c r="Y695" s="490">
        <v>11.9</v>
      </c>
      <c r="Z695" s="490" t="s">
        <v>418</v>
      </c>
      <c r="AA695" s="482">
        <v>0</v>
      </c>
      <c r="AB695" s="490">
        <v>0</v>
      </c>
      <c r="AC695" s="482">
        <v>0</v>
      </c>
      <c r="AD695" s="490">
        <v>0</v>
      </c>
      <c r="AE695" s="482">
        <v>0</v>
      </c>
      <c r="AF695" s="491">
        <v>0</v>
      </c>
    </row>
    <row r="696" spans="1:32" ht="15" customHeight="1" x14ac:dyDescent="0.2">
      <c r="A696" s="463" t="s">
        <v>82</v>
      </c>
      <c r="B696" s="482">
        <v>0</v>
      </c>
      <c r="C696" s="482">
        <v>0</v>
      </c>
      <c r="D696" s="482">
        <v>0</v>
      </c>
      <c r="E696" s="482">
        <v>0</v>
      </c>
      <c r="F696" s="482">
        <v>0</v>
      </c>
      <c r="G696" s="482">
        <v>0</v>
      </c>
      <c r="H696" s="482">
        <v>0</v>
      </c>
      <c r="I696" s="482" t="s">
        <v>20</v>
      </c>
      <c r="J696" s="479" t="s">
        <v>82</v>
      </c>
      <c r="K696" s="489">
        <v>0</v>
      </c>
      <c r="L696" s="482">
        <v>0</v>
      </c>
      <c r="M696" s="482">
        <v>0</v>
      </c>
      <c r="N696" s="482">
        <v>0</v>
      </c>
      <c r="O696" s="482">
        <v>0</v>
      </c>
      <c r="P696" s="482">
        <v>0</v>
      </c>
      <c r="Q696" s="482">
        <v>0</v>
      </c>
      <c r="R696" s="482">
        <v>0</v>
      </c>
      <c r="S696" s="482">
        <v>0</v>
      </c>
      <c r="T696" s="482">
        <v>0</v>
      </c>
      <c r="U696" s="482">
        <v>0</v>
      </c>
      <c r="V696" s="482">
        <v>0</v>
      </c>
      <c r="W696" s="482">
        <v>0</v>
      </c>
      <c r="X696" s="482">
        <v>0</v>
      </c>
      <c r="Y696" s="490" t="s">
        <v>418</v>
      </c>
      <c r="Z696" s="490" t="s">
        <v>418</v>
      </c>
      <c r="AA696" s="482">
        <v>0</v>
      </c>
      <c r="AB696" s="490">
        <v>0</v>
      </c>
      <c r="AC696" s="482">
        <v>0</v>
      </c>
      <c r="AD696" s="490">
        <v>0</v>
      </c>
      <c r="AE696" s="482">
        <v>0</v>
      </c>
      <c r="AF696" s="491">
        <v>0</v>
      </c>
    </row>
    <row r="697" spans="1:32" ht="15" customHeight="1" x14ac:dyDescent="0.2">
      <c r="A697" s="463" t="s">
        <v>47</v>
      </c>
      <c r="B697" s="482">
        <v>0</v>
      </c>
      <c r="C697" s="482">
        <v>0</v>
      </c>
      <c r="D697" s="482">
        <v>0</v>
      </c>
      <c r="E697" s="482">
        <v>0</v>
      </c>
      <c r="F697" s="482">
        <v>0</v>
      </c>
      <c r="G697" s="482">
        <v>0</v>
      </c>
      <c r="H697" s="482">
        <v>0</v>
      </c>
      <c r="I697" s="482" t="s">
        <v>20</v>
      </c>
      <c r="J697" s="479" t="s">
        <v>47</v>
      </c>
      <c r="K697" s="489">
        <v>0</v>
      </c>
      <c r="L697" s="482">
        <v>0</v>
      </c>
      <c r="M697" s="482">
        <v>0</v>
      </c>
      <c r="N697" s="482">
        <v>0</v>
      </c>
      <c r="O697" s="482">
        <v>0</v>
      </c>
      <c r="P697" s="482">
        <v>0</v>
      </c>
      <c r="Q697" s="482">
        <v>0</v>
      </c>
      <c r="R697" s="482">
        <v>0</v>
      </c>
      <c r="S697" s="482">
        <v>0</v>
      </c>
      <c r="T697" s="482">
        <v>0</v>
      </c>
      <c r="U697" s="482">
        <v>0</v>
      </c>
      <c r="V697" s="482">
        <v>0</v>
      </c>
      <c r="W697" s="482">
        <v>0</v>
      </c>
      <c r="X697" s="482">
        <v>0</v>
      </c>
      <c r="Y697" s="490" t="s">
        <v>418</v>
      </c>
      <c r="Z697" s="490" t="s">
        <v>418</v>
      </c>
      <c r="AA697" s="482">
        <v>0</v>
      </c>
      <c r="AB697" s="490">
        <v>0</v>
      </c>
      <c r="AC697" s="482">
        <v>0</v>
      </c>
      <c r="AD697" s="490">
        <v>0</v>
      </c>
      <c r="AE697" s="482">
        <v>0</v>
      </c>
      <c r="AF697" s="491">
        <v>0</v>
      </c>
    </row>
    <row r="698" spans="1:32" ht="15" customHeight="1" x14ac:dyDescent="0.2">
      <c r="A698" s="463" t="s">
        <v>83</v>
      </c>
      <c r="B698" s="482">
        <v>4</v>
      </c>
      <c r="C698" s="482">
        <v>0</v>
      </c>
      <c r="D698" s="482">
        <v>4</v>
      </c>
      <c r="E698" s="482">
        <v>0</v>
      </c>
      <c r="F698" s="482">
        <v>0</v>
      </c>
      <c r="G698" s="482">
        <v>0</v>
      </c>
      <c r="H698" s="482">
        <v>0</v>
      </c>
      <c r="I698" s="482" t="s">
        <v>20</v>
      </c>
      <c r="J698" s="479" t="s">
        <v>83</v>
      </c>
      <c r="K698" s="489">
        <v>0</v>
      </c>
      <c r="L698" s="482">
        <v>1</v>
      </c>
      <c r="M698" s="482">
        <v>3</v>
      </c>
      <c r="N698" s="482">
        <v>0</v>
      </c>
      <c r="O698" s="482">
        <v>0</v>
      </c>
      <c r="P698" s="482">
        <v>0</v>
      </c>
      <c r="Q698" s="482">
        <v>0</v>
      </c>
      <c r="R698" s="482">
        <v>0</v>
      </c>
      <c r="S698" s="482">
        <v>0</v>
      </c>
      <c r="T698" s="482">
        <v>0</v>
      </c>
      <c r="U698" s="482">
        <v>0</v>
      </c>
      <c r="V698" s="482">
        <v>0</v>
      </c>
      <c r="W698" s="482">
        <v>0</v>
      </c>
      <c r="X698" s="482">
        <v>0</v>
      </c>
      <c r="Y698" s="490">
        <v>15.1</v>
      </c>
      <c r="Z698" s="490" t="s">
        <v>418</v>
      </c>
      <c r="AA698" s="482">
        <v>0</v>
      </c>
      <c r="AB698" s="490">
        <v>0</v>
      </c>
      <c r="AC698" s="482">
        <v>0</v>
      </c>
      <c r="AD698" s="490">
        <v>0</v>
      </c>
      <c r="AE698" s="482">
        <v>0</v>
      </c>
      <c r="AF698" s="491">
        <v>0</v>
      </c>
    </row>
    <row r="699" spans="1:32" ht="15" customHeight="1" x14ac:dyDescent="0.2">
      <c r="A699" s="463" t="s">
        <v>84</v>
      </c>
      <c r="B699" s="482">
        <v>0</v>
      </c>
      <c r="C699" s="482">
        <v>0</v>
      </c>
      <c r="D699" s="482">
        <v>0</v>
      </c>
      <c r="E699" s="482">
        <v>0</v>
      </c>
      <c r="F699" s="482">
        <v>0</v>
      </c>
      <c r="G699" s="482">
        <v>0</v>
      </c>
      <c r="H699" s="482">
        <v>0</v>
      </c>
      <c r="I699" s="482" t="s">
        <v>20</v>
      </c>
      <c r="J699" s="479" t="s">
        <v>84</v>
      </c>
      <c r="K699" s="489">
        <v>0</v>
      </c>
      <c r="L699" s="482">
        <v>0</v>
      </c>
      <c r="M699" s="482">
        <v>0</v>
      </c>
      <c r="N699" s="482">
        <v>0</v>
      </c>
      <c r="O699" s="482">
        <v>0</v>
      </c>
      <c r="P699" s="482">
        <v>0</v>
      </c>
      <c r="Q699" s="482">
        <v>0</v>
      </c>
      <c r="R699" s="482">
        <v>0</v>
      </c>
      <c r="S699" s="482">
        <v>0</v>
      </c>
      <c r="T699" s="482">
        <v>0</v>
      </c>
      <c r="U699" s="482">
        <v>0</v>
      </c>
      <c r="V699" s="482">
        <v>0</v>
      </c>
      <c r="W699" s="482">
        <v>0</v>
      </c>
      <c r="X699" s="482">
        <v>0</v>
      </c>
      <c r="Y699" s="490" t="s">
        <v>418</v>
      </c>
      <c r="Z699" s="490" t="s">
        <v>418</v>
      </c>
      <c r="AA699" s="482">
        <v>0</v>
      </c>
      <c r="AB699" s="490">
        <v>0</v>
      </c>
      <c r="AC699" s="482">
        <v>0</v>
      </c>
      <c r="AD699" s="490">
        <v>0</v>
      </c>
      <c r="AE699" s="482">
        <v>0</v>
      </c>
      <c r="AF699" s="491">
        <v>0</v>
      </c>
    </row>
    <row r="700" spans="1:32" ht="15" customHeight="1" x14ac:dyDescent="0.2">
      <c r="A700" s="463" t="s">
        <v>85</v>
      </c>
      <c r="B700" s="482">
        <v>1</v>
      </c>
      <c r="C700" s="482">
        <v>0</v>
      </c>
      <c r="D700" s="482">
        <v>1</v>
      </c>
      <c r="E700" s="482">
        <v>0</v>
      </c>
      <c r="F700" s="482">
        <v>0</v>
      </c>
      <c r="G700" s="482">
        <v>0</v>
      </c>
      <c r="H700" s="482">
        <v>0</v>
      </c>
      <c r="I700" s="482" t="s">
        <v>20</v>
      </c>
      <c r="J700" s="479" t="s">
        <v>85</v>
      </c>
      <c r="K700" s="489">
        <v>0</v>
      </c>
      <c r="L700" s="482">
        <v>1</v>
      </c>
      <c r="M700" s="482">
        <v>0</v>
      </c>
      <c r="N700" s="482">
        <v>0</v>
      </c>
      <c r="O700" s="482">
        <v>0</v>
      </c>
      <c r="P700" s="482">
        <v>0</v>
      </c>
      <c r="Q700" s="482">
        <v>0</v>
      </c>
      <c r="R700" s="482">
        <v>0</v>
      </c>
      <c r="S700" s="482">
        <v>0</v>
      </c>
      <c r="T700" s="482">
        <v>0</v>
      </c>
      <c r="U700" s="482">
        <v>0</v>
      </c>
      <c r="V700" s="482">
        <v>0</v>
      </c>
      <c r="W700" s="482">
        <v>0</v>
      </c>
      <c r="X700" s="482">
        <v>0</v>
      </c>
      <c r="Y700" s="490">
        <v>14.7</v>
      </c>
      <c r="Z700" s="490" t="s">
        <v>418</v>
      </c>
      <c r="AA700" s="482">
        <v>0</v>
      </c>
      <c r="AB700" s="490">
        <v>0</v>
      </c>
      <c r="AC700" s="482">
        <v>0</v>
      </c>
      <c r="AD700" s="490">
        <v>0</v>
      </c>
      <c r="AE700" s="482">
        <v>0</v>
      </c>
      <c r="AF700" s="491">
        <v>0</v>
      </c>
    </row>
    <row r="701" spans="1:32" ht="15" customHeight="1" x14ac:dyDescent="0.2">
      <c r="A701" s="463" t="s">
        <v>49</v>
      </c>
      <c r="B701" s="482">
        <v>0</v>
      </c>
      <c r="C701" s="482">
        <v>0</v>
      </c>
      <c r="D701" s="482">
        <v>0</v>
      </c>
      <c r="E701" s="482">
        <v>0</v>
      </c>
      <c r="F701" s="482">
        <v>0</v>
      </c>
      <c r="G701" s="482">
        <v>0</v>
      </c>
      <c r="H701" s="482">
        <v>0</v>
      </c>
      <c r="I701" s="482" t="s">
        <v>20</v>
      </c>
      <c r="J701" s="479" t="s">
        <v>49</v>
      </c>
      <c r="K701" s="489">
        <v>0</v>
      </c>
      <c r="L701" s="482">
        <v>0</v>
      </c>
      <c r="M701" s="482">
        <v>0</v>
      </c>
      <c r="N701" s="482">
        <v>0</v>
      </c>
      <c r="O701" s="482">
        <v>0</v>
      </c>
      <c r="P701" s="482">
        <v>0</v>
      </c>
      <c r="Q701" s="482">
        <v>0</v>
      </c>
      <c r="R701" s="482">
        <v>0</v>
      </c>
      <c r="S701" s="482">
        <v>0</v>
      </c>
      <c r="T701" s="482">
        <v>0</v>
      </c>
      <c r="U701" s="482">
        <v>0</v>
      </c>
      <c r="V701" s="482">
        <v>0</v>
      </c>
      <c r="W701" s="482">
        <v>0</v>
      </c>
      <c r="X701" s="482">
        <v>0</v>
      </c>
      <c r="Y701" s="490" t="s">
        <v>418</v>
      </c>
      <c r="Z701" s="490" t="s">
        <v>418</v>
      </c>
      <c r="AA701" s="482">
        <v>0</v>
      </c>
      <c r="AB701" s="490">
        <v>0</v>
      </c>
      <c r="AC701" s="482">
        <v>0</v>
      </c>
      <c r="AD701" s="490">
        <v>0</v>
      </c>
      <c r="AE701" s="482">
        <v>0</v>
      </c>
      <c r="AF701" s="491">
        <v>0</v>
      </c>
    </row>
    <row r="702" spans="1:32" ht="15" customHeight="1" x14ac:dyDescent="0.2">
      <c r="A702" s="463" t="s">
        <v>86</v>
      </c>
      <c r="B702" s="482">
        <v>1</v>
      </c>
      <c r="C702" s="482">
        <v>0</v>
      </c>
      <c r="D702" s="482">
        <v>1</v>
      </c>
      <c r="E702" s="482">
        <v>0</v>
      </c>
      <c r="F702" s="482">
        <v>0</v>
      </c>
      <c r="G702" s="482">
        <v>0</v>
      </c>
      <c r="H702" s="482">
        <v>0</v>
      </c>
      <c r="I702" s="482" t="s">
        <v>20</v>
      </c>
      <c r="J702" s="479" t="s">
        <v>86</v>
      </c>
      <c r="K702" s="489">
        <v>0</v>
      </c>
      <c r="L702" s="482">
        <v>0</v>
      </c>
      <c r="M702" s="482">
        <v>1</v>
      </c>
      <c r="N702" s="482">
        <v>0</v>
      </c>
      <c r="O702" s="482">
        <v>0</v>
      </c>
      <c r="P702" s="482">
        <v>0</v>
      </c>
      <c r="Q702" s="482">
        <v>0</v>
      </c>
      <c r="R702" s="482">
        <v>0</v>
      </c>
      <c r="S702" s="482">
        <v>0</v>
      </c>
      <c r="T702" s="482">
        <v>0</v>
      </c>
      <c r="U702" s="482">
        <v>0</v>
      </c>
      <c r="V702" s="482">
        <v>0</v>
      </c>
      <c r="W702" s="482">
        <v>0</v>
      </c>
      <c r="X702" s="482">
        <v>0</v>
      </c>
      <c r="Y702" s="490">
        <v>16.399999999999999</v>
      </c>
      <c r="Z702" s="490" t="s">
        <v>418</v>
      </c>
      <c r="AA702" s="482">
        <v>0</v>
      </c>
      <c r="AB702" s="490">
        <v>0</v>
      </c>
      <c r="AC702" s="482">
        <v>0</v>
      </c>
      <c r="AD702" s="490">
        <v>0</v>
      </c>
      <c r="AE702" s="482">
        <v>0</v>
      </c>
      <c r="AF702" s="491">
        <v>0</v>
      </c>
    </row>
    <row r="703" spans="1:32" ht="15" customHeight="1" x14ac:dyDescent="0.2">
      <c r="A703" s="463" t="s">
        <v>87</v>
      </c>
      <c r="B703" s="482">
        <v>1</v>
      </c>
      <c r="C703" s="482">
        <v>0</v>
      </c>
      <c r="D703" s="482">
        <v>1</v>
      </c>
      <c r="E703" s="482">
        <v>0</v>
      </c>
      <c r="F703" s="482">
        <v>0</v>
      </c>
      <c r="G703" s="482">
        <v>0</v>
      </c>
      <c r="H703" s="482">
        <v>0</v>
      </c>
      <c r="I703" s="482" t="s">
        <v>20</v>
      </c>
      <c r="J703" s="479" t="s">
        <v>87</v>
      </c>
      <c r="K703" s="489">
        <v>0</v>
      </c>
      <c r="L703" s="482">
        <v>0</v>
      </c>
      <c r="M703" s="482">
        <v>1</v>
      </c>
      <c r="N703" s="482">
        <v>0</v>
      </c>
      <c r="O703" s="482">
        <v>0</v>
      </c>
      <c r="P703" s="482">
        <v>0</v>
      </c>
      <c r="Q703" s="482">
        <v>0</v>
      </c>
      <c r="R703" s="482">
        <v>0</v>
      </c>
      <c r="S703" s="482">
        <v>0</v>
      </c>
      <c r="T703" s="482">
        <v>0</v>
      </c>
      <c r="U703" s="482">
        <v>0</v>
      </c>
      <c r="V703" s="482">
        <v>0</v>
      </c>
      <c r="W703" s="482">
        <v>0</v>
      </c>
      <c r="X703" s="482">
        <v>0</v>
      </c>
      <c r="Y703" s="490">
        <v>18.899999999999999</v>
      </c>
      <c r="Z703" s="490" t="s">
        <v>418</v>
      </c>
      <c r="AA703" s="482">
        <v>0</v>
      </c>
      <c r="AB703" s="490">
        <v>0</v>
      </c>
      <c r="AC703" s="482">
        <v>0</v>
      </c>
      <c r="AD703" s="490">
        <v>0</v>
      </c>
      <c r="AE703" s="482">
        <v>0</v>
      </c>
      <c r="AF703" s="491">
        <v>0</v>
      </c>
    </row>
    <row r="704" spans="1:32" ht="15" customHeight="1" x14ac:dyDescent="0.2">
      <c r="A704" s="463" t="s">
        <v>88</v>
      </c>
      <c r="B704" s="482">
        <v>0</v>
      </c>
      <c r="C704" s="482">
        <v>0</v>
      </c>
      <c r="D704" s="482">
        <v>0</v>
      </c>
      <c r="E704" s="482">
        <v>0</v>
      </c>
      <c r="F704" s="482">
        <v>0</v>
      </c>
      <c r="G704" s="482">
        <v>0</v>
      </c>
      <c r="H704" s="482">
        <v>0</v>
      </c>
      <c r="I704" s="482" t="s">
        <v>20</v>
      </c>
      <c r="J704" s="479" t="s">
        <v>88</v>
      </c>
      <c r="K704" s="489">
        <v>0</v>
      </c>
      <c r="L704" s="482">
        <v>0</v>
      </c>
      <c r="M704" s="482">
        <v>0</v>
      </c>
      <c r="N704" s="482">
        <v>0</v>
      </c>
      <c r="O704" s="482">
        <v>0</v>
      </c>
      <c r="P704" s="482">
        <v>0</v>
      </c>
      <c r="Q704" s="482">
        <v>0</v>
      </c>
      <c r="R704" s="482">
        <v>0</v>
      </c>
      <c r="S704" s="482">
        <v>0</v>
      </c>
      <c r="T704" s="482">
        <v>0</v>
      </c>
      <c r="U704" s="482">
        <v>0</v>
      </c>
      <c r="V704" s="482">
        <v>0</v>
      </c>
      <c r="W704" s="482">
        <v>0</v>
      </c>
      <c r="X704" s="482">
        <v>0</v>
      </c>
      <c r="Y704" s="490" t="s">
        <v>418</v>
      </c>
      <c r="Z704" s="490" t="s">
        <v>418</v>
      </c>
      <c r="AA704" s="482">
        <v>0</v>
      </c>
      <c r="AB704" s="490">
        <v>0</v>
      </c>
      <c r="AC704" s="482">
        <v>0</v>
      </c>
      <c r="AD704" s="490">
        <v>0</v>
      </c>
      <c r="AE704" s="482">
        <v>0</v>
      </c>
      <c r="AF704" s="491">
        <v>0</v>
      </c>
    </row>
    <row r="705" spans="1:32" ht="15" customHeight="1" x14ac:dyDescent="0.2">
      <c r="A705" s="463" t="s">
        <v>50</v>
      </c>
      <c r="B705" s="482">
        <v>2</v>
      </c>
      <c r="C705" s="482">
        <v>0</v>
      </c>
      <c r="D705" s="482">
        <v>1</v>
      </c>
      <c r="E705" s="482">
        <v>1</v>
      </c>
      <c r="F705" s="482">
        <v>0</v>
      </c>
      <c r="G705" s="482">
        <v>0</v>
      </c>
      <c r="H705" s="482">
        <v>0</v>
      </c>
      <c r="I705" s="482" t="s">
        <v>20</v>
      </c>
      <c r="J705" s="479" t="s">
        <v>50</v>
      </c>
      <c r="K705" s="489">
        <v>0</v>
      </c>
      <c r="L705" s="482">
        <v>2</v>
      </c>
      <c r="M705" s="482">
        <v>0</v>
      </c>
      <c r="N705" s="482">
        <v>0</v>
      </c>
      <c r="O705" s="482">
        <v>0</v>
      </c>
      <c r="P705" s="482">
        <v>0</v>
      </c>
      <c r="Q705" s="482">
        <v>0</v>
      </c>
      <c r="R705" s="482">
        <v>0</v>
      </c>
      <c r="S705" s="482">
        <v>0</v>
      </c>
      <c r="T705" s="482">
        <v>0</v>
      </c>
      <c r="U705" s="482">
        <v>0</v>
      </c>
      <c r="V705" s="482">
        <v>0</v>
      </c>
      <c r="W705" s="482">
        <v>0</v>
      </c>
      <c r="X705" s="482">
        <v>0</v>
      </c>
      <c r="Y705" s="490">
        <v>14.3</v>
      </c>
      <c r="Z705" s="490" t="s">
        <v>418</v>
      </c>
      <c r="AA705" s="482">
        <v>0</v>
      </c>
      <c r="AB705" s="490">
        <v>0</v>
      </c>
      <c r="AC705" s="482">
        <v>0</v>
      </c>
      <c r="AD705" s="490">
        <v>0</v>
      </c>
      <c r="AE705" s="482">
        <v>0</v>
      </c>
      <c r="AF705" s="491">
        <v>0</v>
      </c>
    </row>
    <row r="706" spans="1:32" ht="15" customHeight="1" x14ac:dyDescent="0.2">
      <c r="A706" s="463" t="s">
        <v>89</v>
      </c>
      <c r="B706" s="482">
        <v>0</v>
      </c>
      <c r="C706" s="482">
        <v>0</v>
      </c>
      <c r="D706" s="482">
        <v>0</v>
      </c>
      <c r="E706" s="482">
        <v>0</v>
      </c>
      <c r="F706" s="482">
        <v>0</v>
      </c>
      <c r="G706" s="482">
        <v>0</v>
      </c>
      <c r="H706" s="482">
        <v>0</v>
      </c>
      <c r="I706" s="482" t="s">
        <v>20</v>
      </c>
      <c r="J706" s="479" t="s">
        <v>89</v>
      </c>
      <c r="K706" s="489">
        <v>0</v>
      </c>
      <c r="L706" s="482">
        <v>0</v>
      </c>
      <c r="M706" s="482">
        <v>0</v>
      </c>
      <c r="N706" s="482">
        <v>0</v>
      </c>
      <c r="O706" s="482">
        <v>0</v>
      </c>
      <c r="P706" s="482">
        <v>0</v>
      </c>
      <c r="Q706" s="482">
        <v>0</v>
      </c>
      <c r="R706" s="482">
        <v>0</v>
      </c>
      <c r="S706" s="482">
        <v>0</v>
      </c>
      <c r="T706" s="482">
        <v>0</v>
      </c>
      <c r="U706" s="482">
        <v>0</v>
      </c>
      <c r="V706" s="482">
        <v>0</v>
      </c>
      <c r="W706" s="482">
        <v>0</v>
      </c>
      <c r="X706" s="482">
        <v>0</v>
      </c>
      <c r="Y706" s="490" t="s">
        <v>418</v>
      </c>
      <c r="Z706" s="490" t="s">
        <v>418</v>
      </c>
      <c r="AA706" s="482">
        <v>0</v>
      </c>
      <c r="AB706" s="490">
        <v>0</v>
      </c>
      <c r="AC706" s="482">
        <v>0</v>
      </c>
      <c r="AD706" s="490">
        <v>0</v>
      </c>
      <c r="AE706" s="482">
        <v>0</v>
      </c>
      <c r="AF706" s="491">
        <v>0</v>
      </c>
    </row>
    <row r="707" spans="1:32" ht="15" customHeight="1" x14ac:dyDescent="0.2">
      <c r="A707" s="463" t="s">
        <v>90</v>
      </c>
      <c r="B707" s="482">
        <v>2</v>
      </c>
      <c r="C707" s="482">
        <v>0</v>
      </c>
      <c r="D707" s="482">
        <v>2</v>
      </c>
      <c r="E707" s="482">
        <v>0</v>
      </c>
      <c r="F707" s="482">
        <v>0</v>
      </c>
      <c r="G707" s="482">
        <v>0</v>
      </c>
      <c r="H707" s="482">
        <v>0</v>
      </c>
      <c r="I707" s="482" t="s">
        <v>20</v>
      </c>
      <c r="J707" s="479" t="s">
        <v>90</v>
      </c>
      <c r="K707" s="489">
        <v>0</v>
      </c>
      <c r="L707" s="482">
        <v>0</v>
      </c>
      <c r="M707" s="482">
        <v>2</v>
      </c>
      <c r="N707" s="482">
        <v>0</v>
      </c>
      <c r="O707" s="482">
        <v>0</v>
      </c>
      <c r="P707" s="482">
        <v>0</v>
      </c>
      <c r="Q707" s="482">
        <v>0</v>
      </c>
      <c r="R707" s="482">
        <v>0</v>
      </c>
      <c r="S707" s="482">
        <v>0</v>
      </c>
      <c r="T707" s="482">
        <v>0</v>
      </c>
      <c r="U707" s="482">
        <v>0</v>
      </c>
      <c r="V707" s="482">
        <v>0</v>
      </c>
      <c r="W707" s="482">
        <v>0</v>
      </c>
      <c r="X707" s="482">
        <v>0</v>
      </c>
      <c r="Y707" s="490">
        <v>15.8</v>
      </c>
      <c r="Z707" s="490" t="s">
        <v>418</v>
      </c>
      <c r="AA707" s="482">
        <v>0</v>
      </c>
      <c r="AB707" s="490">
        <v>0</v>
      </c>
      <c r="AC707" s="482">
        <v>0</v>
      </c>
      <c r="AD707" s="490">
        <v>0</v>
      </c>
      <c r="AE707" s="482">
        <v>0</v>
      </c>
      <c r="AF707" s="491">
        <v>0</v>
      </c>
    </row>
    <row r="708" spans="1:32" ht="15" customHeight="1" x14ac:dyDescent="0.2">
      <c r="A708" s="463" t="s">
        <v>91</v>
      </c>
      <c r="B708" s="482">
        <v>2</v>
      </c>
      <c r="C708" s="482">
        <v>0</v>
      </c>
      <c r="D708" s="482">
        <v>2</v>
      </c>
      <c r="E708" s="482">
        <v>0</v>
      </c>
      <c r="F708" s="482">
        <v>0</v>
      </c>
      <c r="G708" s="482">
        <v>0</v>
      </c>
      <c r="H708" s="482">
        <v>0</v>
      </c>
      <c r="I708" s="482" t="s">
        <v>20</v>
      </c>
      <c r="J708" s="479" t="s">
        <v>91</v>
      </c>
      <c r="K708" s="489">
        <v>0</v>
      </c>
      <c r="L708" s="482">
        <v>1</v>
      </c>
      <c r="M708" s="482">
        <v>1</v>
      </c>
      <c r="N708" s="482">
        <v>0</v>
      </c>
      <c r="O708" s="482">
        <v>0</v>
      </c>
      <c r="P708" s="482">
        <v>0</v>
      </c>
      <c r="Q708" s="482">
        <v>0</v>
      </c>
      <c r="R708" s="482">
        <v>0</v>
      </c>
      <c r="S708" s="482">
        <v>0</v>
      </c>
      <c r="T708" s="482">
        <v>0</v>
      </c>
      <c r="U708" s="482">
        <v>0</v>
      </c>
      <c r="V708" s="482">
        <v>0</v>
      </c>
      <c r="W708" s="482">
        <v>0</v>
      </c>
      <c r="X708" s="482">
        <v>0</v>
      </c>
      <c r="Y708" s="490">
        <v>15</v>
      </c>
      <c r="Z708" s="490" t="s">
        <v>418</v>
      </c>
      <c r="AA708" s="482">
        <v>0</v>
      </c>
      <c r="AB708" s="490">
        <v>0</v>
      </c>
      <c r="AC708" s="482">
        <v>0</v>
      </c>
      <c r="AD708" s="490">
        <v>0</v>
      </c>
      <c r="AE708" s="482">
        <v>0</v>
      </c>
      <c r="AF708" s="491">
        <v>0</v>
      </c>
    </row>
    <row r="709" spans="1:32" ht="15" customHeight="1" x14ac:dyDescent="0.2">
      <c r="A709" s="463" t="s">
        <v>52</v>
      </c>
      <c r="B709" s="482">
        <v>3</v>
      </c>
      <c r="C709" s="482">
        <v>0</v>
      </c>
      <c r="D709" s="482">
        <v>2</v>
      </c>
      <c r="E709" s="482">
        <v>0</v>
      </c>
      <c r="F709" s="482">
        <v>1</v>
      </c>
      <c r="G709" s="482">
        <v>0</v>
      </c>
      <c r="H709" s="482">
        <v>0</v>
      </c>
      <c r="I709" s="482" t="s">
        <v>20</v>
      </c>
      <c r="J709" s="479" t="s">
        <v>52</v>
      </c>
      <c r="K709" s="489">
        <v>0</v>
      </c>
      <c r="L709" s="482">
        <v>1</v>
      </c>
      <c r="M709" s="482">
        <v>1</v>
      </c>
      <c r="N709" s="482">
        <v>1</v>
      </c>
      <c r="O709" s="482">
        <v>0</v>
      </c>
      <c r="P709" s="482">
        <v>0</v>
      </c>
      <c r="Q709" s="482">
        <v>0</v>
      </c>
      <c r="R709" s="482">
        <v>0</v>
      </c>
      <c r="S709" s="482">
        <v>0</v>
      </c>
      <c r="T709" s="482">
        <v>0</v>
      </c>
      <c r="U709" s="482">
        <v>0</v>
      </c>
      <c r="V709" s="482">
        <v>0</v>
      </c>
      <c r="W709" s="482">
        <v>0</v>
      </c>
      <c r="X709" s="482">
        <v>0</v>
      </c>
      <c r="Y709" s="490">
        <v>17.3</v>
      </c>
      <c r="Z709" s="490" t="s">
        <v>418</v>
      </c>
      <c r="AA709" s="482">
        <v>0</v>
      </c>
      <c r="AB709" s="490">
        <v>0</v>
      </c>
      <c r="AC709" s="482">
        <v>0</v>
      </c>
      <c r="AD709" s="490">
        <v>0</v>
      </c>
      <c r="AE709" s="482">
        <v>0</v>
      </c>
      <c r="AF709" s="491">
        <v>0</v>
      </c>
    </row>
    <row r="710" spans="1:32" ht="15" customHeight="1" x14ac:dyDescent="0.2">
      <c r="A710" s="463" t="s">
        <v>92</v>
      </c>
      <c r="B710" s="482">
        <v>0</v>
      </c>
      <c r="C710" s="482">
        <v>0</v>
      </c>
      <c r="D710" s="482">
        <v>0</v>
      </c>
      <c r="E710" s="482">
        <v>0</v>
      </c>
      <c r="F710" s="482">
        <v>0</v>
      </c>
      <c r="G710" s="482">
        <v>0</v>
      </c>
      <c r="H710" s="482">
        <v>0</v>
      </c>
      <c r="I710" s="482" t="s">
        <v>20</v>
      </c>
      <c r="J710" s="479" t="s">
        <v>92</v>
      </c>
      <c r="K710" s="489">
        <v>0</v>
      </c>
      <c r="L710" s="482">
        <v>0</v>
      </c>
      <c r="M710" s="482">
        <v>0</v>
      </c>
      <c r="N710" s="482">
        <v>0</v>
      </c>
      <c r="O710" s="482">
        <v>0</v>
      </c>
      <c r="P710" s="482">
        <v>0</v>
      </c>
      <c r="Q710" s="482">
        <v>0</v>
      </c>
      <c r="R710" s="482">
        <v>0</v>
      </c>
      <c r="S710" s="482">
        <v>0</v>
      </c>
      <c r="T710" s="482">
        <v>0</v>
      </c>
      <c r="U710" s="482">
        <v>0</v>
      </c>
      <c r="V710" s="482">
        <v>0</v>
      </c>
      <c r="W710" s="482">
        <v>0</v>
      </c>
      <c r="X710" s="482">
        <v>0</v>
      </c>
      <c r="Y710" s="490" t="s">
        <v>418</v>
      </c>
      <c r="Z710" s="490" t="s">
        <v>418</v>
      </c>
      <c r="AA710" s="482">
        <v>0</v>
      </c>
      <c r="AB710" s="490">
        <v>0</v>
      </c>
      <c r="AC710" s="482">
        <v>0</v>
      </c>
      <c r="AD710" s="490">
        <v>0</v>
      </c>
      <c r="AE710" s="482">
        <v>0</v>
      </c>
      <c r="AF710" s="491">
        <v>0</v>
      </c>
    </row>
    <row r="711" spans="1:32" ht="15" customHeight="1" x14ac:dyDescent="0.2">
      <c r="A711" s="463" t="s">
        <v>93</v>
      </c>
      <c r="B711" s="482">
        <v>0</v>
      </c>
      <c r="C711" s="482">
        <v>0</v>
      </c>
      <c r="D711" s="482">
        <v>0</v>
      </c>
      <c r="E711" s="482">
        <v>0</v>
      </c>
      <c r="F711" s="482">
        <v>0</v>
      </c>
      <c r="G711" s="482">
        <v>0</v>
      </c>
      <c r="H711" s="482">
        <v>0</v>
      </c>
      <c r="I711" s="482" t="s">
        <v>20</v>
      </c>
      <c r="J711" s="479" t="s">
        <v>93</v>
      </c>
      <c r="K711" s="489">
        <v>0</v>
      </c>
      <c r="L711" s="482">
        <v>0</v>
      </c>
      <c r="M711" s="482">
        <v>0</v>
      </c>
      <c r="N711" s="482">
        <v>0</v>
      </c>
      <c r="O711" s="482">
        <v>0</v>
      </c>
      <c r="P711" s="482">
        <v>0</v>
      </c>
      <c r="Q711" s="482">
        <v>0</v>
      </c>
      <c r="R711" s="482">
        <v>0</v>
      </c>
      <c r="S711" s="482">
        <v>0</v>
      </c>
      <c r="T711" s="482">
        <v>0</v>
      </c>
      <c r="U711" s="482">
        <v>0</v>
      </c>
      <c r="V711" s="482">
        <v>0</v>
      </c>
      <c r="W711" s="482">
        <v>0</v>
      </c>
      <c r="X711" s="482">
        <v>0</v>
      </c>
      <c r="Y711" s="490" t="s">
        <v>418</v>
      </c>
      <c r="Z711" s="490" t="s">
        <v>418</v>
      </c>
      <c r="AA711" s="482">
        <v>0</v>
      </c>
      <c r="AB711" s="490">
        <v>0</v>
      </c>
      <c r="AC711" s="482">
        <v>0</v>
      </c>
      <c r="AD711" s="490">
        <v>0</v>
      </c>
      <c r="AE711" s="482">
        <v>0</v>
      </c>
      <c r="AF711" s="491">
        <v>0</v>
      </c>
    </row>
    <row r="712" spans="1:32" ht="15" customHeight="1" x14ac:dyDescent="0.2">
      <c r="A712" s="463" t="s">
        <v>94</v>
      </c>
      <c r="B712" s="482">
        <v>3</v>
      </c>
      <c r="C712" s="482">
        <v>0</v>
      </c>
      <c r="D712" s="482">
        <v>3</v>
      </c>
      <c r="E712" s="482">
        <v>0</v>
      </c>
      <c r="F712" s="482">
        <v>0</v>
      </c>
      <c r="G712" s="482">
        <v>0</v>
      </c>
      <c r="H712" s="482">
        <v>0</v>
      </c>
      <c r="I712" s="482" t="s">
        <v>20</v>
      </c>
      <c r="J712" s="479" t="s">
        <v>94</v>
      </c>
      <c r="K712" s="489">
        <v>0</v>
      </c>
      <c r="L712" s="482">
        <v>1</v>
      </c>
      <c r="M712" s="482">
        <v>1</v>
      </c>
      <c r="N712" s="482">
        <v>1</v>
      </c>
      <c r="O712" s="482">
        <v>0</v>
      </c>
      <c r="P712" s="482">
        <v>0</v>
      </c>
      <c r="Q712" s="482">
        <v>0</v>
      </c>
      <c r="R712" s="482">
        <v>0</v>
      </c>
      <c r="S712" s="482">
        <v>0</v>
      </c>
      <c r="T712" s="482">
        <v>0</v>
      </c>
      <c r="U712" s="482">
        <v>0</v>
      </c>
      <c r="V712" s="482">
        <v>0</v>
      </c>
      <c r="W712" s="482">
        <v>0</v>
      </c>
      <c r="X712" s="482">
        <v>0</v>
      </c>
      <c r="Y712" s="490">
        <v>17</v>
      </c>
      <c r="Z712" s="490" t="s">
        <v>418</v>
      </c>
      <c r="AA712" s="482">
        <v>0</v>
      </c>
      <c r="AB712" s="490">
        <v>0</v>
      </c>
      <c r="AC712" s="482">
        <v>0</v>
      </c>
      <c r="AD712" s="490">
        <v>0</v>
      </c>
      <c r="AE712" s="482">
        <v>0</v>
      </c>
      <c r="AF712" s="491">
        <v>0</v>
      </c>
    </row>
    <row r="713" spans="1:32" ht="15" customHeight="1" x14ac:dyDescent="0.2">
      <c r="A713" s="463" t="s">
        <v>54</v>
      </c>
      <c r="B713" s="482">
        <v>1</v>
      </c>
      <c r="C713" s="482">
        <v>0</v>
      </c>
      <c r="D713" s="482">
        <v>1</v>
      </c>
      <c r="E713" s="482">
        <v>0</v>
      </c>
      <c r="F713" s="482">
        <v>0</v>
      </c>
      <c r="G713" s="482">
        <v>0</v>
      </c>
      <c r="H713" s="482">
        <v>0</v>
      </c>
      <c r="I713" s="482" t="s">
        <v>20</v>
      </c>
      <c r="J713" s="479" t="s">
        <v>54</v>
      </c>
      <c r="K713" s="489">
        <v>0</v>
      </c>
      <c r="L713" s="482">
        <v>1</v>
      </c>
      <c r="M713" s="482">
        <v>0</v>
      </c>
      <c r="N713" s="482">
        <v>0</v>
      </c>
      <c r="O713" s="482">
        <v>0</v>
      </c>
      <c r="P713" s="482">
        <v>0</v>
      </c>
      <c r="Q713" s="482">
        <v>0</v>
      </c>
      <c r="R713" s="482">
        <v>0</v>
      </c>
      <c r="S713" s="482">
        <v>0</v>
      </c>
      <c r="T713" s="482">
        <v>0</v>
      </c>
      <c r="U713" s="482">
        <v>0</v>
      </c>
      <c r="V713" s="482">
        <v>0</v>
      </c>
      <c r="W713" s="482">
        <v>0</v>
      </c>
      <c r="X713" s="482">
        <v>0</v>
      </c>
      <c r="Y713" s="490">
        <v>14.6</v>
      </c>
      <c r="Z713" s="490" t="s">
        <v>418</v>
      </c>
      <c r="AA713" s="482">
        <v>0</v>
      </c>
      <c r="AB713" s="490">
        <v>0</v>
      </c>
      <c r="AC713" s="482">
        <v>0</v>
      </c>
      <c r="AD713" s="490">
        <v>0</v>
      </c>
      <c r="AE713" s="482">
        <v>0</v>
      </c>
      <c r="AF713" s="491">
        <v>0</v>
      </c>
    </row>
    <row r="714" spans="1:32" ht="15" customHeight="1" x14ac:dyDescent="0.2">
      <c r="A714" s="463" t="s">
        <v>95</v>
      </c>
      <c r="B714" s="482">
        <v>2</v>
      </c>
      <c r="C714" s="482">
        <v>0</v>
      </c>
      <c r="D714" s="482">
        <v>2</v>
      </c>
      <c r="E714" s="482">
        <v>0</v>
      </c>
      <c r="F714" s="482">
        <v>0</v>
      </c>
      <c r="G714" s="482">
        <v>0</v>
      </c>
      <c r="H714" s="482">
        <v>0</v>
      </c>
      <c r="I714" s="482" t="s">
        <v>20</v>
      </c>
      <c r="J714" s="479" t="s">
        <v>95</v>
      </c>
      <c r="K714" s="489">
        <v>0</v>
      </c>
      <c r="L714" s="482">
        <v>2</v>
      </c>
      <c r="M714" s="482">
        <v>0</v>
      </c>
      <c r="N714" s="482">
        <v>0</v>
      </c>
      <c r="O714" s="482">
        <v>0</v>
      </c>
      <c r="P714" s="482">
        <v>0</v>
      </c>
      <c r="Q714" s="482">
        <v>0</v>
      </c>
      <c r="R714" s="482">
        <v>0</v>
      </c>
      <c r="S714" s="482">
        <v>0</v>
      </c>
      <c r="T714" s="482">
        <v>0</v>
      </c>
      <c r="U714" s="482">
        <v>0</v>
      </c>
      <c r="V714" s="482">
        <v>0</v>
      </c>
      <c r="W714" s="482">
        <v>0</v>
      </c>
      <c r="X714" s="482">
        <v>0</v>
      </c>
      <c r="Y714" s="490">
        <v>12.6</v>
      </c>
      <c r="Z714" s="490" t="s">
        <v>418</v>
      </c>
      <c r="AA714" s="482">
        <v>0</v>
      </c>
      <c r="AB714" s="490">
        <v>0</v>
      </c>
      <c r="AC714" s="482">
        <v>0</v>
      </c>
      <c r="AD714" s="490">
        <v>0</v>
      </c>
      <c r="AE714" s="482">
        <v>0</v>
      </c>
      <c r="AF714" s="491">
        <v>0</v>
      </c>
    </row>
    <row r="715" spans="1:32" ht="15" customHeight="1" x14ac:dyDescent="0.2">
      <c r="A715" s="463" t="s">
        <v>96</v>
      </c>
      <c r="B715" s="482">
        <v>2</v>
      </c>
      <c r="C715" s="482">
        <v>0</v>
      </c>
      <c r="D715" s="482">
        <v>1</v>
      </c>
      <c r="E715" s="482">
        <v>1</v>
      </c>
      <c r="F715" s="482">
        <v>0</v>
      </c>
      <c r="G715" s="482">
        <v>0</v>
      </c>
      <c r="H715" s="482">
        <v>0</v>
      </c>
      <c r="I715" s="482" t="s">
        <v>20</v>
      </c>
      <c r="J715" s="479" t="s">
        <v>96</v>
      </c>
      <c r="K715" s="489">
        <v>0</v>
      </c>
      <c r="L715" s="482">
        <v>2</v>
      </c>
      <c r="M715" s="482">
        <v>0</v>
      </c>
      <c r="N715" s="482">
        <v>0</v>
      </c>
      <c r="O715" s="482">
        <v>0</v>
      </c>
      <c r="P715" s="482">
        <v>0</v>
      </c>
      <c r="Q715" s="482">
        <v>0</v>
      </c>
      <c r="R715" s="482">
        <v>0</v>
      </c>
      <c r="S715" s="482">
        <v>0</v>
      </c>
      <c r="T715" s="482">
        <v>0</v>
      </c>
      <c r="U715" s="482">
        <v>0</v>
      </c>
      <c r="V715" s="482">
        <v>0</v>
      </c>
      <c r="W715" s="482">
        <v>0</v>
      </c>
      <c r="X715" s="482">
        <v>0</v>
      </c>
      <c r="Y715" s="490">
        <v>11.5</v>
      </c>
      <c r="Z715" s="490" t="s">
        <v>418</v>
      </c>
      <c r="AA715" s="482">
        <v>0</v>
      </c>
      <c r="AB715" s="490">
        <v>0</v>
      </c>
      <c r="AC715" s="482">
        <v>0</v>
      </c>
      <c r="AD715" s="490">
        <v>0</v>
      </c>
      <c r="AE715" s="482">
        <v>0</v>
      </c>
      <c r="AF715" s="491">
        <v>0</v>
      </c>
    </row>
    <row r="716" spans="1:32" ht="15" customHeight="1" x14ac:dyDescent="0.2">
      <c r="A716" s="463" t="s">
        <v>97</v>
      </c>
      <c r="B716" s="482">
        <v>0</v>
      </c>
      <c r="C716" s="482">
        <v>0</v>
      </c>
      <c r="D716" s="482">
        <v>0</v>
      </c>
      <c r="E716" s="482">
        <v>0</v>
      </c>
      <c r="F716" s="482">
        <v>0</v>
      </c>
      <c r="G716" s="482">
        <v>0</v>
      </c>
      <c r="H716" s="482">
        <v>0</v>
      </c>
      <c r="I716" s="482" t="s">
        <v>20</v>
      </c>
      <c r="J716" s="479" t="s">
        <v>97</v>
      </c>
      <c r="K716" s="489">
        <v>0</v>
      </c>
      <c r="L716" s="482">
        <v>0</v>
      </c>
      <c r="M716" s="482">
        <v>0</v>
      </c>
      <c r="N716" s="482">
        <v>0</v>
      </c>
      <c r="O716" s="482">
        <v>0</v>
      </c>
      <c r="P716" s="482">
        <v>0</v>
      </c>
      <c r="Q716" s="482">
        <v>0</v>
      </c>
      <c r="R716" s="482">
        <v>0</v>
      </c>
      <c r="S716" s="482">
        <v>0</v>
      </c>
      <c r="T716" s="482">
        <v>0</v>
      </c>
      <c r="U716" s="482">
        <v>0</v>
      </c>
      <c r="V716" s="482">
        <v>0</v>
      </c>
      <c r="W716" s="482">
        <v>0</v>
      </c>
      <c r="X716" s="482">
        <v>0</v>
      </c>
      <c r="Y716" s="490" t="s">
        <v>418</v>
      </c>
      <c r="Z716" s="490" t="s">
        <v>418</v>
      </c>
      <c r="AA716" s="482">
        <v>0</v>
      </c>
      <c r="AB716" s="490">
        <v>0</v>
      </c>
      <c r="AC716" s="482">
        <v>0</v>
      </c>
      <c r="AD716" s="490">
        <v>0</v>
      </c>
      <c r="AE716" s="482">
        <v>0</v>
      </c>
      <c r="AF716" s="491">
        <v>0</v>
      </c>
    </row>
    <row r="717" spans="1:32" ht="15" customHeight="1" x14ac:dyDescent="0.2">
      <c r="A717" s="463" t="s">
        <v>56</v>
      </c>
      <c r="B717" s="482">
        <v>0</v>
      </c>
      <c r="C717" s="482">
        <v>0</v>
      </c>
      <c r="D717" s="482">
        <v>0</v>
      </c>
      <c r="E717" s="482">
        <v>0</v>
      </c>
      <c r="F717" s="482">
        <v>0</v>
      </c>
      <c r="G717" s="482">
        <v>0</v>
      </c>
      <c r="H717" s="482">
        <v>0</v>
      </c>
      <c r="I717" s="482" t="s">
        <v>20</v>
      </c>
      <c r="J717" s="479" t="s">
        <v>56</v>
      </c>
      <c r="K717" s="489">
        <v>0</v>
      </c>
      <c r="L717" s="482">
        <v>0</v>
      </c>
      <c r="M717" s="482">
        <v>0</v>
      </c>
      <c r="N717" s="482">
        <v>0</v>
      </c>
      <c r="O717" s="482">
        <v>0</v>
      </c>
      <c r="P717" s="482">
        <v>0</v>
      </c>
      <c r="Q717" s="482">
        <v>0</v>
      </c>
      <c r="R717" s="482">
        <v>0</v>
      </c>
      <c r="S717" s="482">
        <v>0</v>
      </c>
      <c r="T717" s="482">
        <v>0</v>
      </c>
      <c r="U717" s="482">
        <v>0</v>
      </c>
      <c r="V717" s="482">
        <v>0</v>
      </c>
      <c r="W717" s="482">
        <v>0</v>
      </c>
      <c r="X717" s="482">
        <v>0</v>
      </c>
      <c r="Y717" s="490" t="s">
        <v>418</v>
      </c>
      <c r="Z717" s="490" t="s">
        <v>418</v>
      </c>
      <c r="AA717" s="482">
        <v>0</v>
      </c>
      <c r="AB717" s="490">
        <v>0</v>
      </c>
      <c r="AC717" s="482">
        <v>0</v>
      </c>
      <c r="AD717" s="490">
        <v>0</v>
      </c>
      <c r="AE717" s="482">
        <v>0</v>
      </c>
      <c r="AF717" s="491">
        <v>0</v>
      </c>
    </row>
    <row r="718" spans="1:32" ht="15" customHeight="1" x14ac:dyDescent="0.2">
      <c r="A718" s="463" t="s">
        <v>98</v>
      </c>
      <c r="B718" s="482">
        <v>0</v>
      </c>
      <c r="C718" s="482">
        <v>0</v>
      </c>
      <c r="D718" s="482">
        <v>0</v>
      </c>
      <c r="E718" s="482">
        <v>0</v>
      </c>
      <c r="F718" s="482">
        <v>0</v>
      </c>
      <c r="G718" s="482">
        <v>0</v>
      </c>
      <c r="H718" s="482">
        <v>0</v>
      </c>
      <c r="I718" s="482" t="s">
        <v>20</v>
      </c>
      <c r="J718" s="479" t="s">
        <v>98</v>
      </c>
      <c r="K718" s="489">
        <v>0</v>
      </c>
      <c r="L718" s="482">
        <v>0</v>
      </c>
      <c r="M718" s="482">
        <v>0</v>
      </c>
      <c r="N718" s="482">
        <v>0</v>
      </c>
      <c r="O718" s="482">
        <v>0</v>
      </c>
      <c r="P718" s="482">
        <v>0</v>
      </c>
      <c r="Q718" s="482">
        <v>0</v>
      </c>
      <c r="R718" s="482">
        <v>0</v>
      </c>
      <c r="S718" s="482">
        <v>0</v>
      </c>
      <c r="T718" s="482">
        <v>0</v>
      </c>
      <c r="U718" s="482">
        <v>0</v>
      </c>
      <c r="V718" s="482">
        <v>0</v>
      </c>
      <c r="W718" s="482">
        <v>0</v>
      </c>
      <c r="X718" s="482">
        <v>0</v>
      </c>
      <c r="Y718" s="490" t="s">
        <v>418</v>
      </c>
      <c r="Z718" s="490" t="s">
        <v>418</v>
      </c>
      <c r="AA718" s="482">
        <v>0</v>
      </c>
      <c r="AB718" s="490">
        <v>0</v>
      </c>
      <c r="AC718" s="482">
        <v>0</v>
      </c>
      <c r="AD718" s="490">
        <v>0</v>
      </c>
      <c r="AE718" s="482">
        <v>0</v>
      </c>
      <c r="AF718" s="491">
        <v>0</v>
      </c>
    </row>
    <row r="719" spans="1:32" ht="15" customHeight="1" x14ac:dyDescent="0.2">
      <c r="A719" s="463" t="s">
        <v>99</v>
      </c>
      <c r="B719" s="482">
        <v>1</v>
      </c>
      <c r="C719" s="482">
        <v>0</v>
      </c>
      <c r="D719" s="482">
        <v>0</v>
      </c>
      <c r="E719" s="482">
        <v>1</v>
      </c>
      <c r="F719" s="482">
        <v>0</v>
      </c>
      <c r="G719" s="482">
        <v>0</v>
      </c>
      <c r="H719" s="482">
        <v>0</v>
      </c>
      <c r="I719" s="482" t="s">
        <v>20</v>
      </c>
      <c r="J719" s="479" t="s">
        <v>99</v>
      </c>
      <c r="K719" s="489">
        <v>0</v>
      </c>
      <c r="L719" s="482">
        <v>0</v>
      </c>
      <c r="M719" s="482">
        <v>0</v>
      </c>
      <c r="N719" s="482">
        <v>1</v>
      </c>
      <c r="O719" s="482">
        <v>0</v>
      </c>
      <c r="P719" s="482">
        <v>0</v>
      </c>
      <c r="Q719" s="482">
        <v>0</v>
      </c>
      <c r="R719" s="482">
        <v>0</v>
      </c>
      <c r="S719" s="482">
        <v>0</v>
      </c>
      <c r="T719" s="482">
        <v>0</v>
      </c>
      <c r="U719" s="482">
        <v>0</v>
      </c>
      <c r="V719" s="482">
        <v>0</v>
      </c>
      <c r="W719" s="482">
        <v>0</v>
      </c>
      <c r="X719" s="482">
        <v>0</v>
      </c>
      <c r="Y719" s="490">
        <v>21.7</v>
      </c>
      <c r="Z719" s="490" t="s">
        <v>418</v>
      </c>
      <c r="AA719" s="482">
        <v>0</v>
      </c>
      <c r="AB719" s="490">
        <v>0</v>
      </c>
      <c r="AC719" s="482">
        <v>0</v>
      </c>
      <c r="AD719" s="490">
        <v>0</v>
      </c>
      <c r="AE719" s="482">
        <v>0</v>
      </c>
      <c r="AF719" s="491">
        <v>0</v>
      </c>
    </row>
    <row r="720" spans="1:32" ht="15" customHeight="1" x14ac:dyDescent="0.2">
      <c r="A720" s="463" t="s">
        <v>100</v>
      </c>
      <c r="B720" s="482">
        <v>1</v>
      </c>
      <c r="C720" s="482">
        <v>0</v>
      </c>
      <c r="D720" s="482">
        <v>0</v>
      </c>
      <c r="E720" s="482">
        <v>0</v>
      </c>
      <c r="F720" s="482">
        <v>1</v>
      </c>
      <c r="G720" s="482">
        <v>0</v>
      </c>
      <c r="H720" s="482">
        <v>0</v>
      </c>
      <c r="I720" s="482" t="s">
        <v>20</v>
      </c>
      <c r="J720" s="479" t="s">
        <v>100</v>
      </c>
      <c r="K720" s="489">
        <v>1</v>
      </c>
      <c r="L720" s="482">
        <v>0</v>
      </c>
      <c r="M720" s="482">
        <v>0</v>
      </c>
      <c r="N720" s="482">
        <v>0</v>
      </c>
      <c r="O720" s="482">
        <v>0</v>
      </c>
      <c r="P720" s="482">
        <v>0</v>
      </c>
      <c r="Q720" s="482">
        <v>0</v>
      </c>
      <c r="R720" s="482">
        <v>0</v>
      </c>
      <c r="S720" s="482">
        <v>0</v>
      </c>
      <c r="T720" s="482">
        <v>0</v>
      </c>
      <c r="U720" s="482">
        <v>0</v>
      </c>
      <c r="V720" s="482">
        <v>0</v>
      </c>
      <c r="W720" s="482">
        <v>0</v>
      </c>
      <c r="X720" s="482">
        <v>0</v>
      </c>
      <c r="Y720" s="490">
        <v>9.8000000000000007</v>
      </c>
      <c r="Z720" s="490" t="s">
        <v>418</v>
      </c>
      <c r="AA720" s="482">
        <v>0</v>
      </c>
      <c r="AB720" s="490">
        <v>0</v>
      </c>
      <c r="AC720" s="482">
        <v>0</v>
      </c>
      <c r="AD720" s="490">
        <v>0</v>
      </c>
      <c r="AE720" s="482">
        <v>0</v>
      </c>
      <c r="AF720" s="491">
        <v>0</v>
      </c>
    </row>
    <row r="721" spans="1:32" ht="15" customHeight="1" x14ac:dyDescent="0.2">
      <c r="A721" s="463" t="s">
        <v>57</v>
      </c>
      <c r="B721" s="488">
        <v>4</v>
      </c>
      <c r="C721" s="488">
        <v>0</v>
      </c>
      <c r="D721" s="488">
        <v>3</v>
      </c>
      <c r="E721" s="488">
        <v>1</v>
      </c>
      <c r="F721" s="488">
        <v>0</v>
      </c>
      <c r="G721" s="488">
        <v>0</v>
      </c>
      <c r="H721" s="488">
        <v>0</v>
      </c>
      <c r="I721" s="488" t="s">
        <v>20</v>
      </c>
      <c r="J721" s="479" t="s">
        <v>57</v>
      </c>
      <c r="K721" s="498">
        <v>2</v>
      </c>
      <c r="L721" s="488">
        <v>1</v>
      </c>
      <c r="M721" s="488">
        <v>1</v>
      </c>
      <c r="N721" s="488">
        <v>0</v>
      </c>
      <c r="O721" s="488">
        <v>0</v>
      </c>
      <c r="P721" s="488">
        <v>0</v>
      </c>
      <c r="Q721" s="488">
        <v>0</v>
      </c>
      <c r="R721" s="488">
        <v>0</v>
      </c>
      <c r="S721" s="488">
        <v>0</v>
      </c>
      <c r="T721" s="488">
        <v>0</v>
      </c>
      <c r="U721" s="488">
        <v>0</v>
      </c>
      <c r="V721" s="488">
        <v>0</v>
      </c>
      <c r="W721" s="488">
        <v>0</v>
      </c>
      <c r="X721" s="488">
        <v>0</v>
      </c>
      <c r="Y721" s="499">
        <v>11.1</v>
      </c>
      <c r="Z721" s="499" t="s">
        <v>418</v>
      </c>
      <c r="AA721" s="488">
        <v>0</v>
      </c>
      <c r="AB721" s="499">
        <v>0</v>
      </c>
      <c r="AC721" s="488">
        <v>0</v>
      </c>
      <c r="AD721" s="499">
        <v>0</v>
      </c>
      <c r="AE721" s="488">
        <v>0</v>
      </c>
      <c r="AF721" s="500">
        <v>0</v>
      </c>
    </row>
    <row r="722" spans="1:32" ht="15" customHeight="1" x14ac:dyDescent="0.2">
      <c r="A722" s="463" t="s">
        <v>101</v>
      </c>
      <c r="B722" s="482">
        <v>0</v>
      </c>
      <c r="C722" s="482">
        <v>0</v>
      </c>
      <c r="D722" s="482">
        <v>0</v>
      </c>
      <c r="E722" s="482">
        <v>0</v>
      </c>
      <c r="F722" s="482">
        <v>0</v>
      </c>
      <c r="G722" s="482">
        <v>0</v>
      </c>
      <c r="H722" s="482">
        <v>0</v>
      </c>
      <c r="I722" s="482" t="s">
        <v>20</v>
      </c>
      <c r="J722" s="479" t="s">
        <v>101</v>
      </c>
      <c r="K722" s="489">
        <v>0</v>
      </c>
      <c r="L722" s="482">
        <v>0</v>
      </c>
      <c r="M722" s="482">
        <v>0</v>
      </c>
      <c r="N722" s="482">
        <v>0</v>
      </c>
      <c r="O722" s="482">
        <v>0</v>
      </c>
      <c r="P722" s="482">
        <v>0</v>
      </c>
      <c r="Q722" s="482">
        <v>0</v>
      </c>
      <c r="R722" s="482">
        <v>0</v>
      </c>
      <c r="S722" s="482">
        <v>0</v>
      </c>
      <c r="T722" s="482">
        <v>0</v>
      </c>
      <c r="U722" s="482">
        <v>0</v>
      </c>
      <c r="V722" s="482">
        <v>0</v>
      </c>
      <c r="W722" s="482">
        <v>0</v>
      </c>
      <c r="X722" s="482">
        <v>0</v>
      </c>
      <c r="Y722" s="490" t="s">
        <v>418</v>
      </c>
      <c r="Z722" s="490" t="s">
        <v>418</v>
      </c>
      <c r="AA722" s="482">
        <v>0</v>
      </c>
      <c r="AB722" s="490">
        <v>0</v>
      </c>
      <c r="AC722" s="482">
        <v>0</v>
      </c>
      <c r="AD722" s="490">
        <v>0</v>
      </c>
      <c r="AE722" s="482">
        <v>0</v>
      </c>
      <c r="AF722" s="491">
        <v>0</v>
      </c>
    </row>
    <row r="723" spans="1:32" ht="15" customHeight="1" x14ac:dyDescent="0.2">
      <c r="A723" s="463" t="s">
        <v>102</v>
      </c>
      <c r="B723" s="482">
        <v>1</v>
      </c>
      <c r="C723" s="482">
        <v>0</v>
      </c>
      <c r="D723" s="482">
        <v>1</v>
      </c>
      <c r="E723" s="482">
        <v>0</v>
      </c>
      <c r="F723" s="482">
        <v>0</v>
      </c>
      <c r="G723" s="482">
        <v>0</v>
      </c>
      <c r="H723" s="482">
        <v>0</v>
      </c>
      <c r="I723" s="482" t="s">
        <v>20</v>
      </c>
      <c r="J723" s="479" t="s">
        <v>102</v>
      </c>
      <c r="K723" s="489">
        <v>1</v>
      </c>
      <c r="L723" s="482">
        <v>0</v>
      </c>
      <c r="M723" s="482">
        <v>0</v>
      </c>
      <c r="N723" s="482">
        <v>0</v>
      </c>
      <c r="O723" s="482">
        <v>0</v>
      </c>
      <c r="P723" s="482">
        <v>0</v>
      </c>
      <c r="Q723" s="482">
        <v>0</v>
      </c>
      <c r="R723" s="482">
        <v>0</v>
      </c>
      <c r="S723" s="482">
        <v>0</v>
      </c>
      <c r="T723" s="482">
        <v>0</v>
      </c>
      <c r="U723" s="482">
        <v>0</v>
      </c>
      <c r="V723" s="482">
        <v>0</v>
      </c>
      <c r="W723" s="482">
        <v>0</v>
      </c>
      <c r="X723" s="482">
        <v>0</v>
      </c>
      <c r="Y723" s="490">
        <v>9.8000000000000007</v>
      </c>
      <c r="Z723" s="490" t="s">
        <v>418</v>
      </c>
      <c r="AA723" s="482">
        <v>0</v>
      </c>
      <c r="AB723" s="490">
        <v>0</v>
      </c>
      <c r="AC723" s="482">
        <v>0</v>
      </c>
      <c r="AD723" s="490">
        <v>0</v>
      </c>
      <c r="AE723" s="482">
        <v>0</v>
      </c>
      <c r="AF723" s="491">
        <v>0</v>
      </c>
    </row>
    <row r="724" spans="1:32" ht="15" customHeight="1" x14ac:dyDescent="0.2">
      <c r="A724" s="463" t="s">
        <v>103</v>
      </c>
      <c r="B724" s="482">
        <v>1</v>
      </c>
      <c r="C724" s="482">
        <v>0</v>
      </c>
      <c r="D724" s="482">
        <v>1</v>
      </c>
      <c r="E724" s="482">
        <v>0</v>
      </c>
      <c r="F724" s="482">
        <v>0</v>
      </c>
      <c r="G724" s="482">
        <v>0</v>
      </c>
      <c r="H724" s="482">
        <v>0</v>
      </c>
      <c r="I724" s="482" t="s">
        <v>20</v>
      </c>
      <c r="J724" s="479" t="s">
        <v>103</v>
      </c>
      <c r="K724" s="489">
        <v>0</v>
      </c>
      <c r="L724" s="482">
        <v>0</v>
      </c>
      <c r="M724" s="482">
        <v>1</v>
      </c>
      <c r="N724" s="482">
        <v>0</v>
      </c>
      <c r="O724" s="482">
        <v>0</v>
      </c>
      <c r="P724" s="482">
        <v>0</v>
      </c>
      <c r="Q724" s="482">
        <v>0</v>
      </c>
      <c r="R724" s="482">
        <v>0</v>
      </c>
      <c r="S724" s="482">
        <v>0</v>
      </c>
      <c r="T724" s="482">
        <v>0</v>
      </c>
      <c r="U724" s="482">
        <v>0</v>
      </c>
      <c r="V724" s="482">
        <v>0</v>
      </c>
      <c r="W724" s="482">
        <v>0</v>
      </c>
      <c r="X724" s="482">
        <v>0</v>
      </c>
      <c r="Y724" s="490">
        <v>16.7</v>
      </c>
      <c r="Z724" s="490" t="s">
        <v>418</v>
      </c>
      <c r="AA724" s="482">
        <v>0</v>
      </c>
      <c r="AB724" s="490">
        <v>0</v>
      </c>
      <c r="AC724" s="482">
        <v>0</v>
      </c>
      <c r="AD724" s="490">
        <v>0</v>
      </c>
      <c r="AE724" s="482">
        <v>0</v>
      </c>
      <c r="AF724" s="491">
        <v>0</v>
      </c>
    </row>
    <row r="725" spans="1:32" ht="15" customHeight="1" x14ac:dyDescent="0.2">
      <c r="A725" s="463" t="s">
        <v>59</v>
      </c>
      <c r="B725" s="482">
        <v>1</v>
      </c>
      <c r="C725" s="482">
        <v>0</v>
      </c>
      <c r="D725" s="482">
        <v>1</v>
      </c>
      <c r="E725" s="482">
        <v>0</v>
      </c>
      <c r="F725" s="482">
        <v>0</v>
      </c>
      <c r="G725" s="482">
        <v>0</v>
      </c>
      <c r="H725" s="482">
        <v>0</v>
      </c>
      <c r="I725" s="482" t="s">
        <v>20</v>
      </c>
      <c r="J725" s="479" t="s">
        <v>59</v>
      </c>
      <c r="K725" s="489">
        <v>0</v>
      </c>
      <c r="L725" s="482">
        <v>0</v>
      </c>
      <c r="M725" s="482">
        <v>0</v>
      </c>
      <c r="N725" s="482">
        <v>1</v>
      </c>
      <c r="O725" s="482">
        <v>0</v>
      </c>
      <c r="P725" s="482">
        <v>0</v>
      </c>
      <c r="Q725" s="482">
        <v>0</v>
      </c>
      <c r="R725" s="482">
        <v>0</v>
      </c>
      <c r="S725" s="482">
        <v>0</v>
      </c>
      <c r="T725" s="482">
        <v>0</v>
      </c>
      <c r="U725" s="482">
        <v>0</v>
      </c>
      <c r="V725" s="482">
        <v>0</v>
      </c>
      <c r="W725" s="482">
        <v>0</v>
      </c>
      <c r="X725" s="482">
        <v>0</v>
      </c>
      <c r="Y725" s="490">
        <v>21.9</v>
      </c>
      <c r="Z725" s="490" t="s">
        <v>418</v>
      </c>
      <c r="AA725" s="482">
        <v>0</v>
      </c>
      <c r="AB725" s="490">
        <v>0</v>
      </c>
      <c r="AC725" s="482">
        <v>0</v>
      </c>
      <c r="AD725" s="490">
        <v>0</v>
      </c>
      <c r="AE725" s="482">
        <v>0</v>
      </c>
      <c r="AF725" s="491">
        <v>0</v>
      </c>
    </row>
    <row r="726" spans="1:32" ht="15" customHeight="1" x14ac:dyDescent="0.2">
      <c r="A726" s="463" t="s">
        <v>104</v>
      </c>
      <c r="B726" s="482">
        <v>1</v>
      </c>
      <c r="C726" s="482">
        <v>0</v>
      </c>
      <c r="D726" s="482">
        <v>1</v>
      </c>
      <c r="E726" s="482">
        <v>0</v>
      </c>
      <c r="F726" s="482">
        <v>0</v>
      </c>
      <c r="G726" s="482">
        <v>0</v>
      </c>
      <c r="H726" s="482">
        <v>0</v>
      </c>
      <c r="I726" s="482" t="s">
        <v>20</v>
      </c>
      <c r="J726" s="479" t="s">
        <v>104</v>
      </c>
      <c r="K726" s="489">
        <v>1</v>
      </c>
      <c r="L726" s="482">
        <v>0</v>
      </c>
      <c r="M726" s="482">
        <v>0</v>
      </c>
      <c r="N726" s="482">
        <v>0</v>
      </c>
      <c r="O726" s="482">
        <v>0</v>
      </c>
      <c r="P726" s="482">
        <v>0</v>
      </c>
      <c r="Q726" s="482">
        <v>0</v>
      </c>
      <c r="R726" s="482">
        <v>0</v>
      </c>
      <c r="S726" s="482">
        <v>0</v>
      </c>
      <c r="T726" s="482">
        <v>0</v>
      </c>
      <c r="U726" s="482">
        <v>0</v>
      </c>
      <c r="V726" s="482">
        <v>0</v>
      </c>
      <c r="W726" s="482">
        <v>0</v>
      </c>
      <c r="X726" s="482">
        <v>0</v>
      </c>
      <c r="Y726" s="490">
        <v>8.6999999999999993</v>
      </c>
      <c r="Z726" s="490" t="s">
        <v>418</v>
      </c>
      <c r="AA726" s="482">
        <v>0</v>
      </c>
      <c r="AB726" s="490">
        <v>0</v>
      </c>
      <c r="AC726" s="482">
        <v>0</v>
      </c>
      <c r="AD726" s="490">
        <v>0</v>
      </c>
      <c r="AE726" s="482">
        <v>0</v>
      </c>
      <c r="AF726" s="491">
        <v>0</v>
      </c>
    </row>
    <row r="727" spans="1:32" ht="15" customHeight="1" x14ac:dyDescent="0.2">
      <c r="A727" s="463" t="s">
        <v>105</v>
      </c>
      <c r="B727" s="482">
        <v>1</v>
      </c>
      <c r="C727" s="482">
        <v>0</v>
      </c>
      <c r="D727" s="482">
        <v>1</v>
      </c>
      <c r="E727" s="482">
        <v>0</v>
      </c>
      <c r="F727" s="482">
        <v>0</v>
      </c>
      <c r="G727" s="482">
        <v>0</v>
      </c>
      <c r="H727" s="482">
        <v>0</v>
      </c>
      <c r="I727" s="482" t="s">
        <v>20</v>
      </c>
      <c r="J727" s="479" t="s">
        <v>105</v>
      </c>
      <c r="K727" s="489">
        <v>1</v>
      </c>
      <c r="L727" s="482">
        <v>0</v>
      </c>
      <c r="M727" s="482">
        <v>0</v>
      </c>
      <c r="N727" s="482">
        <v>0</v>
      </c>
      <c r="O727" s="482">
        <v>0</v>
      </c>
      <c r="P727" s="482">
        <v>0</v>
      </c>
      <c r="Q727" s="482">
        <v>0</v>
      </c>
      <c r="R727" s="482">
        <v>0</v>
      </c>
      <c r="S727" s="482">
        <v>0</v>
      </c>
      <c r="T727" s="482">
        <v>0</v>
      </c>
      <c r="U727" s="482">
        <v>0</v>
      </c>
      <c r="V727" s="482">
        <v>0</v>
      </c>
      <c r="W727" s="482">
        <v>0</v>
      </c>
      <c r="X727" s="482">
        <v>0</v>
      </c>
      <c r="Y727" s="490">
        <v>8.4</v>
      </c>
      <c r="Z727" s="490" t="s">
        <v>418</v>
      </c>
      <c r="AA727" s="482">
        <v>0</v>
      </c>
      <c r="AB727" s="490">
        <v>0</v>
      </c>
      <c r="AC727" s="482">
        <v>0</v>
      </c>
      <c r="AD727" s="490">
        <v>0</v>
      </c>
      <c r="AE727" s="482">
        <v>0</v>
      </c>
      <c r="AF727" s="491">
        <v>0</v>
      </c>
    </row>
    <row r="728" spans="1:32" ht="15" customHeight="1" x14ac:dyDescent="0.2">
      <c r="A728" s="463" t="s">
        <v>106</v>
      </c>
      <c r="B728" s="482">
        <v>0</v>
      </c>
      <c r="C728" s="482">
        <v>0</v>
      </c>
      <c r="D728" s="482">
        <v>0</v>
      </c>
      <c r="E728" s="482">
        <v>0</v>
      </c>
      <c r="F728" s="482">
        <v>0</v>
      </c>
      <c r="G728" s="482">
        <v>0</v>
      </c>
      <c r="H728" s="482">
        <v>0</v>
      </c>
      <c r="I728" s="482" t="s">
        <v>20</v>
      </c>
      <c r="J728" s="479" t="s">
        <v>106</v>
      </c>
      <c r="K728" s="489">
        <v>0</v>
      </c>
      <c r="L728" s="482">
        <v>0</v>
      </c>
      <c r="M728" s="482">
        <v>0</v>
      </c>
      <c r="N728" s="482">
        <v>0</v>
      </c>
      <c r="O728" s="482">
        <v>0</v>
      </c>
      <c r="P728" s="482">
        <v>0</v>
      </c>
      <c r="Q728" s="482">
        <v>0</v>
      </c>
      <c r="R728" s="482">
        <v>0</v>
      </c>
      <c r="S728" s="482">
        <v>0</v>
      </c>
      <c r="T728" s="482">
        <v>0</v>
      </c>
      <c r="U728" s="482">
        <v>0</v>
      </c>
      <c r="V728" s="482">
        <v>0</v>
      </c>
      <c r="W728" s="482">
        <v>0</v>
      </c>
      <c r="X728" s="482">
        <v>0</v>
      </c>
      <c r="Y728" s="490" t="s">
        <v>418</v>
      </c>
      <c r="Z728" s="490" t="s">
        <v>418</v>
      </c>
      <c r="AA728" s="482">
        <v>0</v>
      </c>
      <c r="AB728" s="490">
        <v>0</v>
      </c>
      <c r="AC728" s="482">
        <v>0</v>
      </c>
      <c r="AD728" s="490">
        <v>0</v>
      </c>
      <c r="AE728" s="482">
        <v>0</v>
      </c>
      <c r="AF728" s="491">
        <v>0</v>
      </c>
    </row>
    <row r="729" spans="1:32" ht="15" customHeight="1" x14ac:dyDescent="0.2">
      <c r="A729" s="463" t="s">
        <v>61</v>
      </c>
      <c r="B729" s="488">
        <v>0</v>
      </c>
      <c r="C729" s="488">
        <v>0</v>
      </c>
      <c r="D729" s="488">
        <v>0</v>
      </c>
      <c r="E729" s="488">
        <v>0</v>
      </c>
      <c r="F729" s="488">
        <v>0</v>
      </c>
      <c r="G729" s="488">
        <v>0</v>
      </c>
      <c r="H729" s="488">
        <v>0</v>
      </c>
      <c r="I729" s="488" t="s">
        <v>20</v>
      </c>
      <c r="J729" s="479" t="s">
        <v>61</v>
      </c>
      <c r="K729" s="498">
        <v>0</v>
      </c>
      <c r="L729" s="488">
        <v>0</v>
      </c>
      <c r="M729" s="488">
        <v>0</v>
      </c>
      <c r="N729" s="488">
        <v>0</v>
      </c>
      <c r="O729" s="488">
        <v>0</v>
      </c>
      <c r="P729" s="488">
        <v>0</v>
      </c>
      <c r="Q729" s="488">
        <v>0</v>
      </c>
      <c r="R729" s="488">
        <v>0</v>
      </c>
      <c r="S729" s="488">
        <v>0</v>
      </c>
      <c r="T729" s="488">
        <v>0</v>
      </c>
      <c r="U729" s="488">
        <v>0</v>
      </c>
      <c r="V729" s="488">
        <v>0</v>
      </c>
      <c r="W729" s="488">
        <v>0</v>
      </c>
      <c r="X729" s="488">
        <v>0</v>
      </c>
      <c r="Y729" s="499" t="s">
        <v>418</v>
      </c>
      <c r="Z729" s="499" t="s">
        <v>418</v>
      </c>
      <c r="AA729" s="488">
        <v>0</v>
      </c>
      <c r="AB729" s="499">
        <v>0</v>
      </c>
      <c r="AC729" s="488">
        <v>0</v>
      </c>
      <c r="AD729" s="499">
        <v>0</v>
      </c>
      <c r="AE729" s="488">
        <v>0</v>
      </c>
      <c r="AF729" s="500">
        <v>0</v>
      </c>
    </row>
    <row r="730" spans="1:32" ht="15" customHeight="1" x14ac:dyDescent="0.2">
      <c r="A730" s="463" t="s">
        <v>107</v>
      </c>
      <c r="B730" s="482">
        <v>1</v>
      </c>
      <c r="C730" s="482">
        <v>0</v>
      </c>
      <c r="D730" s="482">
        <v>1</v>
      </c>
      <c r="E730" s="482">
        <v>0</v>
      </c>
      <c r="F730" s="482">
        <v>0</v>
      </c>
      <c r="G730" s="482">
        <v>0</v>
      </c>
      <c r="H730" s="482">
        <v>0</v>
      </c>
      <c r="I730" s="482" t="s">
        <v>20</v>
      </c>
      <c r="J730" s="479" t="s">
        <v>107</v>
      </c>
      <c r="K730" s="489">
        <v>0</v>
      </c>
      <c r="L730" s="482">
        <v>0</v>
      </c>
      <c r="M730" s="482">
        <v>1</v>
      </c>
      <c r="N730" s="482">
        <v>0</v>
      </c>
      <c r="O730" s="482">
        <v>0</v>
      </c>
      <c r="P730" s="482">
        <v>0</v>
      </c>
      <c r="Q730" s="482">
        <v>0</v>
      </c>
      <c r="R730" s="482">
        <v>0</v>
      </c>
      <c r="S730" s="482">
        <v>0</v>
      </c>
      <c r="T730" s="482">
        <v>0</v>
      </c>
      <c r="U730" s="482">
        <v>0</v>
      </c>
      <c r="V730" s="482">
        <v>0</v>
      </c>
      <c r="W730" s="482">
        <v>0</v>
      </c>
      <c r="X730" s="482">
        <v>0</v>
      </c>
      <c r="Y730" s="490">
        <v>17.8</v>
      </c>
      <c r="Z730" s="490" t="s">
        <v>418</v>
      </c>
      <c r="AA730" s="482">
        <v>0</v>
      </c>
      <c r="AB730" s="490">
        <v>0</v>
      </c>
      <c r="AC730" s="482">
        <v>0</v>
      </c>
      <c r="AD730" s="490">
        <v>0</v>
      </c>
      <c r="AE730" s="482">
        <v>0</v>
      </c>
      <c r="AF730" s="491">
        <v>0</v>
      </c>
    </row>
    <row r="731" spans="1:32" ht="15" customHeight="1" x14ac:dyDescent="0.2">
      <c r="A731" s="463" t="s">
        <v>108</v>
      </c>
      <c r="B731" s="482">
        <v>0</v>
      </c>
      <c r="C731" s="482">
        <v>0</v>
      </c>
      <c r="D731" s="482">
        <v>0</v>
      </c>
      <c r="E731" s="482">
        <v>0</v>
      </c>
      <c r="F731" s="482">
        <v>0</v>
      </c>
      <c r="G731" s="482">
        <v>0</v>
      </c>
      <c r="H731" s="482">
        <v>0</v>
      </c>
      <c r="I731" s="482" t="s">
        <v>20</v>
      </c>
      <c r="J731" s="479" t="s">
        <v>108</v>
      </c>
      <c r="K731" s="489">
        <v>0</v>
      </c>
      <c r="L731" s="482">
        <v>0</v>
      </c>
      <c r="M731" s="482">
        <v>0</v>
      </c>
      <c r="N731" s="482">
        <v>0</v>
      </c>
      <c r="O731" s="482">
        <v>0</v>
      </c>
      <c r="P731" s="482">
        <v>0</v>
      </c>
      <c r="Q731" s="482">
        <v>0</v>
      </c>
      <c r="R731" s="482">
        <v>0</v>
      </c>
      <c r="S731" s="482">
        <v>0</v>
      </c>
      <c r="T731" s="482">
        <v>0</v>
      </c>
      <c r="U731" s="482">
        <v>0</v>
      </c>
      <c r="V731" s="482">
        <v>0</v>
      </c>
      <c r="W731" s="482">
        <v>0</v>
      </c>
      <c r="X731" s="482">
        <v>0</v>
      </c>
      <c r="Y731" s="490" t="s">
        <v>418</v>
      </c>
      <c r="Z731" s="490" t="s">
        <v>418</v>
      </c>
      <c r="AA731" s="482">
        <v>0</v>
      </c>
      <c r="AB731" s="490">
        <v>0</v>
      </c>
      <c r="AC731" s="482">
        <v>0</v>
      </c>
      <c r="AD731" s="490">
        <v>0</v>
      </c>
      <c r="AE731" s="482">
        <v>0</v>
      </c>
      <c r="AF731" s="491">
        <v>0</v>
      </c>
    </row>
    <row r="732" spans="1:32" ht="15" customHeight="1" thickBot="1" x14ac:dyDescent="0.25">
      <c r="A732" s="463" t="s">
        <v>109</v>
      </c>
      <c r="B732" s="492">
        <v>0</v>
      </c>
      <c r="C732" s="493">
        <v>0</v>
      </c>
      <c r="D732" s="493">
        <v>0</v>
      </c>
      <c r="E732" s="493">
        <v>0</v>
      </c>
      <c r="F732" s="493">
        <v>0</v>
      </c>
      <c r="G732" s="493">
        <v>0</v>
      </c>
      <c r="H732" s="493">
        <v>0</v>
      </c>
      <c r="I732" s="494" t="s">
        <v>20</v>
      </c>
      <c r="J732" s="479" t="s">
        <v>109</v>
      </c>
      <c r="K732" s="495">
        <v>0</v>
      </c>
      <c r="L732" s="493">
        <v>0</v>
      </c>
      <c r="M732" s="493">
        <v>0</v>
      </c>
      <c r="N732" s="493">
        <v>0</v>
      </c>
      <c r="O732" s="493">
        <v>0</v>
      </c>
      <c r="P732" s="493">
        <v>0</v>
      </c>
      <c r="Q732" s="493">
        <v>0</v>
      </c>
      <c r="R732" s="493">
        <v>0</v>
      </c>
      <c r="S732" s="493">
        <v>0</v>
      </c>
      <c r="T732" s="493">
        <v>0</v>
      </c>
      <c r="U732" s="493">
        <v>0</v>
      </c>
      <c r="V732" s="493">
        <v>0</v>
      </c>
      <c r="W732" s="493">
        <v>0</v>
      </c>
      <c r="X732" s="493">
        <v>0</v>
      </c>
      <c r="Y732" s="496" t="s">
        <v>418</v>
      </c>
      <c r="Z732" s="496" t="s">
        <v>418</v>
      </c>
      <c r="AA732" s="493">
        <v>0</v>
      </c>
      <c r="AB732" s="496">
        <v>0</v>
      </c>
      <c r="AC732" s="493">
        <v>0</v>
      </c>
      <c r="AD732" s="496">
        <v>0</v>
      </c>
      <c r="AE732" s="493">
        <v>0</v>
      </c>
      <c r="AF732" s="497">
        <v>0</v>
      </c>
    </row>
    <row r="733" spans="1:32" ht="15" customHeight="1" x14ac:dyDescent="0.2">
      <c r="A733" s="463" t="s">
        <v>63</v>
      </c>
      <c r="B733" s="482">
        <v>0</v>
      </c>
      <c r="C733" s="482">
        <v>0</v>
      </c>
      <c r="D733" s="482">
        <v>0</v>
      </c>
      <c r="E733" s="482">
        <v>0</v>
      </c>
      <c r="F733" s="482">
        <v>0</v>
      </c>
      <c r="G733" s="482">
        <v>0</v>
      </c>
      <c r="H733" s="482">
        <v>0</v>
      </c>
      <c r="I733" s="482" t="s">
        <v>20</v>
      </c>
      <c r="J733" s="479" t="s">
        <v>63</v>
      </c>
      <c r="K733" s="489">
        <v>0</v>
      </c>
      <c r="L733" s="482">
        <v>0</v>
      </c>
      <c r="M733" s="482">
        <v>0</v>
      </c>
      <c r="N733" s="482">
        <v>0</v>
      </c>
      <c r="O733" s="482">
        <v>0</v>
      </c>
      <c r="P733" s="482">
        <v>0</v>
      </c>
      <c r="Q733" s="482">
        <v>0</v>
      </c>
      <c r="R733" s="482">
        <v>0</v>
      </c>
      <c r="S733" s="482">
        <v>0</v>
      </c>
      <c r="T733" s="482">
        <v>0</v>
      </c>
      <c r="U733" s="482">
        <v>0</v>
      </c>
      <c r="V733" s="482">
        <v>0</v>
      </c>
      <c r="W733" s="482">
        <v>0</v>
      </c>
      <c r="X733" s="482">
        <v>0</v>
      </c>
      <c r="Y733" s="490" t="s">
        <v>418</v>
      </c>
      <c r="Z733" s="490" t="s">
        <v>418</v>
      </c>
      <c r="AA733" s="482">
        <v>0</v>
      </c>
      <c r="AB733" s="490">
        <v>0</v>
      </c>
      <c r="AC733" s="482">
        <v>0</v>
      </c>
      <c r="AD733" s="490">
        <v>0</v>
      </c>
      <c r="AE733" s="482">
        <v>0</v>
      </c>
      <c r="AF733" s="491">
        <v>0</v>
      </c>
    </row>
    <row r="734" spans="1:32" ht="15" customHeight="1" x14ac:dyDescent="0.2">
      <c r="A734" s="463" t="s">
        <v>110</v>
      </c>
      <c r="B734" s="482">
        <v>0</v>
      </c>
      <c r="C734" s="482">
        <v>0</v>
      </c>
      <c r="D734" s="482">
        <v>0</v>
      </c>
      <c r="E734" s="482">
        <v>0</v>
      </c>
      <c r="F734" s="482">
        <v>0</v>
      </c>
      <c r="G734" s="482">
        <v>0</v>
      </c>
      <c r="H734" s="482">
        <v>0</v>
      </c>
      <c r="I734" s="482" t="s">
        <v>20</v>
      </c>
      <c r="J734" s="479" t="s">
        <v>110</v>
      </c>
      <c r="K734" s="489">
        <v>0</v>
      </c>
      <c r="L734" s="482">
        <v>0</v>
      </c>
      <c r="M734" s="482">
        <v>0</v>
      </c>
      <c r="N734" s="482">
        <v>0</v>
      </c>
      <c r="O734" s="482">
        <v>0</v>
      </c>
      <c r="P734" s="482">
        <v>0</v>
      </c>
      <c r="Q734" s="482">
        <v>0</v>
      </c>
      <c r="R734" s="482">
        <v>0</v>
      </c>
      <c r="S734" s="482">
        <v>0</v>
      </c>
      <c r="T734" s="482">
        <v>0</v>
      </c>
      <c r="U734" s="482">
        <v>0</v>
      </c>
      <c r="V734" s="482">
        <v>0</v>
      </c>
      <c r="W734" s="482">
        <v>0</v>
      </c>
      <c r="X734" s="482">
        <v>0</v>
      </c>
      <c r="Y734" s="490" t="s">
        <v>418</v>
      </c>
      <c r="Z734" s="490" t="s">
        <v>418</v>
      </c>
      <c r="AA734" s="482">
        <v>0</v>
      </c>
      <c r="AB734" s="490">
        <v>0</v>
      </c>
      <c r="AC734" s="482">
        <v>0</v>
      </c>
      <c r="AD734" s="490">
        <v>0</v>
      </c>
      <c r="AE734" s="482">
        <v>0</v>
      </c>
      <c r="AF734" s="491">
        <v>0</v>
      </c>
    </row>
    <row r="735" spans="1:32" ht="15" customHeight="1" x14ac:dyDescent="0.2">
      <c r="A735" s="463" t="s">
        <v>111</v>
      </c>
      <c r="B735" s="482">
        <v>1</v>
      </c>
      <c r="C735" s="482">
        <v>0</v>
      </c>
      <c r="D735" s="482">
        <v>1</v>
      </c>
      <c r="E735" s="482">
        <v>0</v>
      </c>
      <c r="F735" s="482">
        <v>0</v>
      </c>
      <c r="G735" s="482">
        <v>0</v>
      </c>
      <c r="H735" s="482">
        <v>0</v>
      </c>
      <c r="I735" s="482" t="s">
        <v>20</v>
      </c>
      <c r="J735" s="479" t="s">
        <v>111</v>
      </c>
      <c r="K735" s="489">
        <v>0</v>
      </c>
      <c r="L735" s="482">
        <v>0</v>
      </c>
      <c r="M735" s="482">
        <v>1</v>
      </c>
      <c r="N735" s="482">
        <v>0</v>
      </c>
      <c r="O735" s="482">
        <v>0</v>
      </c>
      <c r="P735" s="482">
        <v>0</v>
      </c>
      <c r="Q735" s="482">
        <v>0</v>
      </c>
      <c r="R735" s="482">
        <v>0</v>
      </c>
      <c r="S735" s="482">
        <v>0</v>
      </c>
      <c r="T735" s="482">
        <v>0</v>
      </c>
      <c r="U735" s="482">
        <v>0</v>
      </c>
      <c r="V735" s="482">
        <v>0</v>
      </c>
      <c r="W735" s="482">
        <v>0</v>
      </c>
      <c r="X735" s="482">
        <v>0</v>
      </c>
      <c r="Y735" s="490">
        <v>19.5</v>
      </c>
      <c r="Z735" s="490" t="s">
        <v>418</v>
      </c>
      <c r="AA735" s="482">
        <v>0</v>
      </c>
      <c r="AB735" s="490">
        <v>0</v>
      </c>
      <c r="AC735" s="482">
        <v>0</v>
      </c>
      <c r="AD735" s="490">
        <v>0</v>
      </c>
      <c r="AE735" s="482">
        <v>0</v>
      </c>
      <c r="AF735" s="491">
        <v>0</v>
      </c>
    </row>
    <row r="736" spans="1:32" ht="15" customHeight="1" x14ac:dyDescent="0.2">
      <c r="A736" s="463" t="s">
        <v>112</v>
      </c>
      <c r="B736" s="482">
        <v>1</v>
      </c>
      <c r="C736" s="482">
        <v>1</v>
      </c>
      <c r="D736" s="482">
        <v>0</v>
      </c>
      <c r="E736" s="482">
        <v>0</v>
      </c>
      <c r="F736" s="482">
        <v>0</v>
      </c>
      <c r="G736" s="482">
        <v>0</v>
      </c>
      <c r="H736" s="482">
        <v>0</v>
      </c>
      <c r="I736" s="482" t="s">
        <v>20</v>
      </c>
      <c r="J736" s="479" t="s">
        <v>112</v>
      </c>
      <c r="K736" s="489">
        <v>0</v>
      </c>
      <c r="L736" s="482">
        <v>0</v>
      </c>
      <c r="M736" s="482">
        <v>1</v>
      </c>
      <c r="N736" s="482">
        <v>0</v>
      </c>
      <c r="O736" s="482">
        <v>0</v>
      </c>
      <c r="P736" s="482">
        <v>0</v>
      </c>
      <c r="Q736" s="482">
        <v>0</v>
      </c>
      <c r="R736" s="482">
        <v>0</v>
      </c>
      <c r="S736" s="482">
        <v>0</v>
      </c>
      <c r="T736" s="482">
        <v>0</v>
      </c>
      <c r="U736" s="482">
        <v>0</v>
      </c>
      <c r="V736" s="482">
        <v>0</v>
      </c>
      <c r="W736" s="482">
        <v>0</v>
      </c>
      <c r="X736" s="482">
        <v>0</v>
      </c>
      <c r="Y736" s="490">
        <v>19</v>
      </c>
      <c r="Z736" s="490" t="s">
        <v>418</v>
      </c>
      <c r="AA736" s="482">
        <v>0</v>
      </c>
      <c r="AB736" s="490">
        <v>0</v>
      </c>
      <c r="AC736" s="482">
        <v>0</v>
      </c>
      <c r="AD736" s="490">
        <v>0</v>
      </c>
      <c r="AE736" s="482">
        <v>0</v>
      </c>
      <c r="AF736" s="491">
        <v>0</v>
      </c>
    </row>
    <row r="737" spans="1:32" ht="15" customHeight="1" x14ac:dyDescent="0.2">
      <c r="A737" s="463" t="s">
        <v>64</v>
      </c>
      <c r="B737" s="482">
        <v>0</v>
      </c>
      <c r="C737" s="482">
        <v>0</v>
      </c>
      <c r="D737" s="482">
        <v>0</v>
      </c>
      <c r="E737" s="482">
        <v>0</v>
      </c>
      <c r="F737" s="482">
        <v>0</v>
      </c>
      <c r="G737" s="482">
        <v>0</v>
      </c>
      <c r="H737" s="482">
        <v>0</v>
      </c>
      <c r="I737" s="482" t="s">
        <v>20</v>
      </c>
      <c r="J737" s="479" t="s">
        <v>64</v>
      </c>
      <c r="K737" s="489">
        <v>0</v>
      </c>
      <c r="L737" s="482">
        <v>0</v>
      </c>
      <c r="M737" s="482">
        <v>0</v>
      </c>
      <c r="N737" s="482">
        <v>0</v>
      </c>
      <c r="O737" s="482">
        <v>0</v>
      </c>
      <c r="P737" s="482">
        <v>0</v>
      </c>
      <c r="Q737" s="482">
        <v>0</v>
      </c>
      <c r="R737" s="482">
        <v>0</v>
      </c>
      <c r="S737" s="482">
        <v>0</v>
      </c>
      <c r="T737" s="482">
        <v>0</v>
      </c>
      <c r="U737" s="482">
        <v>0</v>
      </c>
      <c r="V737" s="482">
        <v>0</v>
      </c>
      <c r="W737" s="482">
        <v>0</v>
      </c>
      <c r="X737" s="482">
        <v>0</v>
      </c>
      <c r="Y737" s="490" t="s">
        <v>418</v>
      </c>
      <c r="Z737" s="490" t="s">
        <v>418</v>
      </c>
      <c r="AA737" s="482">
        <v>0</v>
      </c>
      <c r="AB737" s="490">
        <v>0</v>
      </c>
      <c r="AC737" s="482">
        <v>0</v>
      </c>
      <c r="AD737" s="490">
        <v>0</v>
      </c>
      <c r="AE737" s="482">
        <v>0</v>
      </c>
      <c r="AF737" s="491">
        <v>0</v>
      </c>
    </row>
    <row r="738" spans="1:32" ht="15" customHeight="1" x14ac:dyDescent="0.2">
      <c r="A738" s="463" t="s">
        <v>113</v>
      </c>
      <c r="B738" s="482">
        <v>0</v>
      </c>
      <c r="C738" s="482">
        <v>0</v>
      </c>
      <c r="D738" s="482">
        <v>0</v>
      </c>
      <c r="E738" s="482">
        <v>0</v>
      </c>
      <c r="F738" s="482">
        <v>0</v>
      </c>
      <c r="G738" s="482">
        <v>0</v>
      </c>
      <c r="H738" s="482">
        <v>0</v>
      </c>
      <c r="I738" s="482" t="s">
        <v>20</v>
      </c>
      <c r="J738" s="479" t="s">
        <v>113</v>
      </c>
      <c r="K738" s="489">
        <v>0</v>
      </c>
      <c r="L738" s="482">
        <v>0</v>
      </c>
      <c r="M738" s="482">
        <v>0</v>
      </c>
      <c r="N738" s="482">
        <v>0</v>
      </c>
      <c r="O738" s="482">
        <v>0</v>
      </c>
      <c r="P738" s="482">
        <v>0</v>
      </c>
      <c r="Q738" s="482">
        <v>0</v>
      </c>
      <c r="R738" s="482">
        <v>0</v>
      </c>
      <c r="S738" s="482">
        <v>0</v>
      </c>
      <c r="T738" s="482">
        <v>0</v>
      </c>
      <c r="U738" s="482">
        <v>0</v>
      </c>
      <c r="V738" s="482">
        <v>0</v>
      </c>
      <c r="W738" s="482">
        <v>0</v>
      </c>
      <c r="X738" s="482">
        <v>0</v>
      </c>
      <c r="Y738" s="490" t="s">
        <v>418</v>
      </c>
      <c r="Z738" s="490" t="s">
        <v>418</v>
      </c>
      <c r="AA738" s="482">
        <v>0</v>
      </c>
      <c r="AB738" s="490">
        <v>0</v>
      </c>
      <c r="AC738" s="482">
        <v>0</v>
      </c>
      <c r="AD738" s="490">
        <v>0</v>
      </c>
      <c r="AE738" s="482">
        <v>0</v>
      </c>
      <c r="AF738" s="491">
        <v>0</v>
      </c>
    </row>
    <row r="739" spans="1:32" ht="15" customHeight="1" x14ac:dyDescent="0.2">
      <c r="A739" s="463" t="s">
        <v>114</v>
      </c>
      <c r="B739" s="482">
        <v>0</v>
      </c>
      <c r="C739" s="482">
        <v>0</v>
      </c>
      <c r="D739" s="482">
        <v>0</v>
      </c>
      <c r="E739" s="482">
        <v>0</v>
      </c>
      <c r="F739" s="482">
        <v>0</v>
      </c>
      <c r="G739" s="482">
        <v>0</v>
      </c>
      <c r="H739" s="482">
        <v>0</v>
      </c>
      <c r="I739" s="482" t="s">
        <v>20</v>
      </c>
      <c r="J739" s="479" t="s">
        <v>114</v>
      </c>
      <c r="K739" s="489">
        <v>0</v>
      </c>
      <c r="L739" s="482">
        <v>0</v>
      </c>
      <c r="M739" s="482">
        <v>0</v>
      </c>
      <c r="N739" s="482">
        <v>0</v>
      </c>
      <c r="O739" s="482">
        <v>0</v>
      </c>
      <c r="P739" s="482">
        <v>0</v>
      </c>
      <c r="Q739" s="482">
        <v>0</v>
      </c>
      <c r="R739" s="482">
        <v>0</v>
      </c>
      <c r="S739" s="482">
        <v>0</v>
      </c>
      <c r="T739" s="482">
        <v>0</v>
      </c>
      <c r="U739" s="482">
        <v>0</v>
      </c>
      <c r="V739" s="482">
        <v>0</v>
      </c>
      <c r="W739" s="482">
        <v>0</v>
      </c>
      <c r="X739" s="482">
        <v>0</v>
      </c>
      <c r="Y739" s="490" t="s">
        <v>418</v>
      </c>
      <c r="Z739" s="490" t="s">
        <v>418</v>
      </c>
      <c r="AA739" s="482">
        <v>0</v>
      </c>
      <c r="AB739" s="490">
        <v>0</v>
      </c>
      <c r="AC739" s="482">
        <v>0</v>
      </c>
      <c r="AD739" s="490">
        <v>0</v>
      </c>
      <c r="AE739" s="482">
        <v>0</v>
      </c>
      <c r="AF739" s="491">
        <v>0</v>
      </c>
    </row>
    <row r="740" spans="1:32" ht="15" customHeight="1" x14ac:dyDescent="0.2">
      <c r="A740" s="463" t="s">
        <v>115</v>
      </c>
      <c r="B740" s="482">
        <v>1</v>
      </c>
      <c r="C740" s="482">
        <v>0</v>
      </c>
      <c r="D740" s="482">
        <v>0</v>
      </c>
      <c r="E740" s="482">
        <v>0</v>
      </c>
      <c r="F740" s="482">
        <v>1</v>
      </c>
      <c r="G740" s="482">
        <v>0</v>
      </c>
      <c r="H740" s="482">
        <v>0</v>
      </c>
      <c r="I740" s="482" t="s">
        <v>20</v>
      </c>
      <c r="J740" s="479" t="s">
        <v>115</v>
      </c>
      <c r="K740" s="489">
        <v>0</v>
      </c>
      <c r="L740" s="482">
        <v>0</v>
      </c>
      <c r="M740" s="482">
        <v>1</v>
      </c>
      <c r="N740" s="482">
        <v>0</v>
      </c>
      <c r="O740" s="482">
        <v>0</v>
      </c>
      <c r="P740" s="482">
        <v>0</v>
      </c>
      <c r="Q740" s="482">
        <v>0</v>
      </c>
      <c r="R740" s="482">
        <v>0</v>
      </c>
      <c r="S740" s="482">
        <v>0</v>
      </c>
      <c r="T740" s="482">
        <v>0</v>
      </c>
      <c r="U740" s="482">
        <v>0</v>
      </c>
      <c r="V740" s="482">
        <v>0</v>
      </c>
      <c r="W740" s="482">
        <v>0</v>
      </c>
      <c r="X740" s="482">
        <v>0</v>
      </c>
      <c r="Y740" s="490">
        <v>17.2</v>
      </c>
      <c r="Z740" s="490" t="s">
        <v>418</v>
      </c>
      <c r="AA740" s="482">
        <v>0</v>
      </c>
      <c r="AB740" s="490">
        <v>0</v>
      </c>
      <c r="AC740" s="482">
        <v>0</v>
      </c>
      <c r="AD740" s="490">
        <v>0</v>
      </c>
      <c r="AE740" s="482">
        <v>0</v>
      </c>
      <c r="AF740" s="491">
        <v>0</v>
      </c>
    </row>
    <row r="741" spans="1:32" ht="15" customHeight="1" x14ac:dyDescent="0.2">
      <c r="A741" s="463" t="s">
        <v>66</v>
      </c>
      <c r="B741" s="482">
        <v>0</v>
      </c>
      <c r="C741" s="482">
        <v>0</v>
      </c>
      <c r="D741" s="482">
        <v>0</v>
      </c>
      <c r="E741" s="482">
        <v>0</v>
      </c>
      <c r="F741" s="482">
        <v>0</v>
      </c>
      <c r="G741" s="482">
        <v>0</v>
      </c>
      <c r="H741" s="482">
        <v>0</v>
      </c>
      <c r="I741" s="482" t="s">
        <v>20</v>
      </c>
      <c r="J741" s="479" t="s">
        <v>66</v>
      </c>
      <c r="K741" s="489">
        <v>0</v>
      </c>
      <c r="L741" s="482">
        <v>0</v>
      </c>
      <c r="M741" s="482">
        <v>0</v>
      </c>
      <c r="N741" s="482">
        <v>0</v>
      </c>
      <c r="O741" s="482">
        <v>0</v>
      </c>
      <c r="P741" s="482">
        <v>0</v>
      </c>
      <c r="Q741" s="482">
        <v>0</v>
      </c>
      <c r="R741" s="482">
        <v>0</v>
      </c>
      <c r="S741" s="482">
        <v>0</v>
      </c>
      <c r="T741" s="482">
        <v>0</v>
      </c>
      <c r="U741" s="482">
        <v>0</v>
      </c>
      <c r="V741" s="482">
        <v>0</v>
      </c>
      <c r="W741" s="482">
        <v>0</v>
      </c>
      <c r="X741" s="482">
        <v>0</v>
      </c>
      <c r="Y741" s="490" t="s">
        <v>418</v>
      </c>
      <c r="Z741" s="490" t="s">
        <v>418</v>
      </c>
      <c r="AA741" s="482">
        <v>0</v>
      </c>
      <c r="AB741" s="490">
        <v>0</v>
      </c>
      <c r="AC741" s="482">
        <v>0</v>
      </c>
      <c r="AD741" s="490">
        <v>0</v>
      </c>
      <c r="AE741" s="482">
        <v>0</v>
      </c>
      <c r="AF741" s="491">
        <v>0</v>
      </c>
    </row>
    <row r="742" spans="1:32" ht="15" customHeight="1" x14ac:dyDescent="0.2">
      <c r="A742" s="463" t="s">
        <v>116</v>
      </c>
      <c r="B742" s="482">
        <v>0</v>
      </c>
      <c r="C742" s="482">
        <v>0</v>
      </c>
      <c r="D742" s="482">
        <v>0</v>
      </c>
      <c r="E742" s="482">
        <v>0</v>
      </c>
      <c r="F742" s="482">
        <v>0</v>
      </c>
      <c r="G742" s="482">
        <v>0</v>
      </c>
      <c r="H742" s="482">
        <v>0</v>
      </c>
      <c r="I742" s="482" t="s">
        <v>20</v>
      </c>
      <c r="J742" s="479" t="s">
        <v>116</v>
      </c>
      <c r="K742" s="489">
        <v>0</v>
      </c>
      <c r="L742" s="482">
        <v>0</v>
      </c>
      <c r="M742" s="482">
        <v>0</v>
      </c>
      <c r="N742" s="482">
        <v>0</v>
      </c>
      <c r="O742" s="482">
        <v>0</v>
      </c>
      <c r="P742" s="482">
        <v>0</v>
      </c>
      <c r="Q742" s="482">
        <v>0</v>
      </c>
      <c r="R742" s="482">
        <v>0</v>
      </c>
      <c r="S742" s="482">
        <v>0</v>
      </c>
      <c r="T742" s="482">
        <v>0</v>
      </c>
      <c r="U742" s="482">
        <v>0</v>
      </c>
      <c r="V742" s="482">
        <v>0</v>
      </c>
      <c r="W742" s="482">
        <v>0</v>
      </c>
      <c r="X742" s="482">
        <v>0</v>
      </c>
      <c r="Y742" s="490" t="s">
        <v>418</v>
      </c>
      <c r="Z742" s="490" t="s">
        <v>418</v>
      </c>
      <c r="AA742" s="482">
        <v>0</v>
      </c>
      <c r="AB742" s="490">
        <v>0</v>
      </c>
      <c r="AC742" s="482">
        <v>0</v>
      </c>
      <c r="AD742" s="490">
        <v>0</v>
      </c>
      <c r="AE742" s="482">
        <v>0</v>
      </c>
      <c r="AF742" s="491">
        <v>0</v>
      </c>
    </row>
    <row r="743" spans="1:32" ht="15" customHeight="1" x14ac:dyDescent="0.2">
      <c r="A743" s="463" t="s">
        <v>117</v>
      </c>
      <c r="B743" s="482">
        <v>0</v>
      </c>
      <c r="C743" s="482">
        <v>0</v>
      </c>
      <c r="D743" s="482">
        <v>0</v>
      </c>
      <c r="E743" s="482">
        <v>0</v>
      </c>
      <c r="F743" s="482">
        <v>0</v>
      </c>
      <c r="G743" s="482">
        <v>0</v>
      </c>
      <c r="H743" s="482">
        <v>0</v>
      </c>
      <c r="I743" s="482" t="s">
        <v>20</v>
      </c>
      <c r="J743" s="479" t="s">
        <v>117</v>
      </c>
      <c r="K743" s="489">
        <v>0</v>
      </c>
      <c r="L743" s="482">
        <v>0</v>
      </c>
      <c r="M743" s="482">
        <v>0</v>
      </c>
      <c r="N743" s="482">
        <v>0</v>
      </c>
      <c r="O743" s="482">
        <v>0</v>
      </c>
      <c r="P743" s="482">
        <v>0</v>
      </c>
      <c r="Q743" s="482">
        <v>0</v>
      </c>
      <c r="R743" s="482">
        <v>0</v>
      </c>
      <c r="S743" s="482">
        <v>0</v>
      </c>
      <c r="T743" s="482">
        <v>0</v>
      </c>
      <c r="U743" s="482">
        <v>0</v>
      </c>
      <c r="V743" s="482">
        <v>0</v>
      </c>
      <c r="W743" s="482">
        <v>0</v>
      </c>
      <c r="X743" s="482">
        <v>0</v>
      </c>
      <c r="Y743" s="490" t="s">
        <v>418</v>
      </c>
      <c r="Z743" s="490" t="s">
        <v>418</v>
      </c>
      <c r="AA743" s="482">
        <v>0</v>
      </c>
      <c r="AB743" s="490">
        <v>0</v>
      </c>
      <c r="AC743" s="482">
        <v>0</v>
      </c>
      <c r="AD743" s="490">
        <v>0</v>
      </c>
      <c r="AE743" s="482">
        <v>0</v>
      </c>
      <c r="AF743" s="491">
        <v>0</v>
      </c>
    </row>
    <row r="744" spans="1:32" ht="15" customHeight="1" x14ac:dyDescent="0.2">
      <c r="A744" s="463" t="s">
        <v>118</v>
      </c>
      <c r="B744" s="482">
        <v>0</v>
      </c>
      <c r="C744" s="482">
        <v>0</v>
      </c>
      <c r="D744" s="482">
        <v>0</v>
      </c>
      <c r="E744" s="482">
        <v>0</v>
      </c>
      <c r="F744" s="482">
        <v>0</v>
      </c>
      <c r="G744" s="482">
        <v>0</v>
      </c>
      <c r="H744" s="482">
        <v>0</v>
      </c>
      <c r="I744" s="482" t="s">
        <v>20</v>
      </c>
      <c r="J744" s="479" t="s">
        <v>118</v>
      </c>
      <c r="K744" s="489">
        <v>0</v>
      </c>
      <c r="L744" s="482">
        <v>0</v>
      </c>
      <c r="M744" s="482">
        <v>0</v>
      </c>
      <c r="N744" s="482">
        <v>0</v>
      </c>
      <c r="O744" s="482">
        <v>0</v>
      </c>
      <c r="P744" s="482">
        <v>0</v>
      </c>
      <c r="Q744" s="482">
        <v>0</v>
      </c>
      <c r="R744" s="482">
        <v>0</v>
      </c>
      <c r="S744" s="482">
        <v>0</v>
      </c>
      <c r="T744" s="482">
        <v>0</v>
      </c>
      <c r="U744" s="482">
        <v>0</v>
      </c>
      <c r="V744" s="482">
        <v>0</v>
      </c>
      <c r="W744" s="482">
        <v>0</v>
      </c>
      <c r="X744" s="482">
        <v>0</v>
      </c>
      <c r="Y744" s="490" t="s">
        <v>418</v>
      </c>
      <c r="Z744" s="490" t="s">
        <v>418</v>
      </c>
      <c r="AA744" s="482">
        <v>0</v>
      </c>
      <c r="AB744" s="490">
        <v>0</v>
      </c>
      <c r="AC744" s="482">
        <v>0</v>
      </c>
      <c r="AD744" s="490">
        <v>0</v>
      </c>
      <c r="AE744" s="482">
        <v>0</v>
      </c>
      <c r="AF744" s="491">
        <v>0</v>
      </c>
    </row>
    <row r="745" spans="1:32" ht="15" customHeight="1" x14ac:dyDescent="0.2">
      <c r="A745" s="463" t="s">
        <v>68</v>
      </c>
      <c r="B745" s="482">
        <v>0</v>
      </c>
      <c r="C745" s="482">
        <v>0</v>
      </c>
      <c r="D745" s="482">
        <v>0</v>
      </c>
      <c r="E745" s="482">
        <v>0</v>
      </c>
      <c r="F745" s="482">
        <v>0</v>
      </c>
      <c r="G745" s="482">
        <v>0</v>
      </c>
      <c r="H745" s="482">
        <v>0</v>
      </c>
      <c r="I745" s="482" t="s">
        <v>20</v>
      </c>
      <c r="J745" s="479" t="s">
        <v>68</v>
      </c>
      <c r="K745" s="489">
        <v>0</v>
      </c>
      <c r="L745" s="482">
        <v>0</v>
      </c>
      <c r="M745" s="482">
        <v>0</v>
      </c>
      <c r="N745" s="482">
        <v>0</v>
      </c>
      <c r="O745" s="482">
        <v>0</v>
      </c>
      <c r="P745" s="482">
        <v>0</v>
      </c>
      <c r="Q745" s="482">
        <v>0</v>
      </c>
      <c r="R745" s="482">
        <v>0</v>
      </c>
      <c r="S745" s="482">
        <v>0</v>
      </c>
      <c r="T745" s="482">
        <v>0</v>
      </c>
      <c r="U745" s="482">
        <v>0</v>
      </c>
      <c r="V745" s="482">
        <v>0</v>
      </c>
      <c r="W745" s="482">
        <v>0</v>
      </c>
      <c r="X745" s="482">
        <v>0</v>
      </c>
      <c r="Y745" s="490" t="s">
        <v>418</v>
      </c>
      <c r="Z745" s="490" t="s">
        <v>418</v>
      </c>
      <c r="AA745" s="482">
        <v>0</v>
      </c>
      <c r="AB745" s="490">
        <v>0</v>
      </c>
      <c r="AC745" s="482">
        <v>0</v>
      </c>
      <c r="AD745" s="490">
        <v>0</v>
      </c>
      <c r="AE745" s="482">
        <v>0</v>
      </c>
      <c r="AF745" s="491">
        <v>0</v>
      </c>
    </row>
    <row r="746" spans="1:32" ht="15" customHeight="1" x14ac:dyDescent="0.2">
      <c r="A746" s="463" t="s">
        <v>119</v>
      </c>
      <c r="B746" s="482">
        <v>0</v>
      </c>
      <c r="C746" s="482">
        <v>0</v>
      </c>
      <c r="D746" s="482">
        <v>0</v>
      </c>
      <c r="E746" s="482">
        <v>0</v>
      </c>
      <c r="F746" s="482">
        <v>0</v>
      </c>
      <c r="G746" s="482">
        <v>0</v>
      </c>
      <c r="H746" s="482">
        <v>0</v>
      </c>
      <c r="I746" s="482" t="s">
        <v>20</v>
      </c>
      <c r="J746" s="479" t="s">
        <v>119</v>
      </c>
      <c r="K746" s="489">
        <v>0</v>
      </c>
      <c r="L746" s="482">
        <v>0</v>
      </c>
      <c r="M746" s="482">
        <v>0</v>
      </c>
      <c r="N746" s="482">
        <v>0</v>
      </c>
      <c r="O746" s="482">
        <v>0</v>
      </c>
      <c r="P746" s="482">
        <v>0</v>
      </c>
      <c r="Q746" s="482">
        <v>0</v>
      </c>
      <c r="R746" s="482">
        <v>0</v>
      </c>
      <c r="S746" s="482">
        <v>0</v>
      </c>
      <c r="T746" s="482">
        <v>0</v>
      </c>
      <c r="U746" s="482">
        <v>0</v>
      </c>
      <c r="V746" s="482">
        <v>0</v>
      </c>
      <c r="W746" s="482">
        <v>0</v>
      </c>
      <c r="X746" s="482">
        <v>0</v>
      </c>
      <c r="Y746" s="490" t="s">
        <v>418</v>
      </c>
      <c r="Z746" s="490" t="s">
        <v>418</v>
      </c>
      <c r="AA746" s="482">
        <v>0</v>
      </c>
      <c r="AB746" s="490">
        <v>0</v>
      </c>
      <c r="AC746" s="482">
        <v>0</v>
      </c>
      <c r="AD746" s="490">
        <v>0</v>
      </c>
      <c r="AE746" s="482">
        <v>0</v>
      </c>
      <c r="AF746" s="491">
        <v>0</v>
      </c>
    </row>
    <row r="747" spans="1:32" ht="15" customHeight="1" x14ac:dyDescent="0.2">
      <c r="A747" s="463" t="s">
        <v>120</v>
      </c>
      <c r="B747" s="482">
        <v>0</v>
      </c>
      <c r="C747" s="482">
        <v>0</v>
      </c>
      <c r="D747" s="482">
        <v>0</v>
      </c>
      <c r="E747" s="482">
        <v>0</v>
      </c>
      <c r="F747" s="482">
        <v>0</v>
      </c>
      <c r="G747" s="482">
        <v>0</v>
      </c>
      <c r="H747" s="482">
        <v>0</v>
      </c>
      <c r="I747" s="482" t="s">
        <v>20</v>
      </c>
      <c r="J747" s="479" t="s">
        <v>120</v>
      </c>
      <c r="K747" s="489">
        <v>0</v>
      </c>
      <c r="L747" s="482">
        <v>0</v>
      </c>
      <c r="M747" s="482">
        <v>0</v>
      </c>
      <c r="N747" s="482">
        <v>0</v>
      </c>
      <c r="O747" s="482">
        <v>0</v>
      </c>
      <c r="P747" s="482">
        <v>0</v>
      </c>
      <c r="Q747" s="482">
        <v>0</v>
      </c>
      <c r="R747" s="482">
        <v>0</v>
      </c>
      <c r="S747" s="482">
        <v>0</v>
      </c>
      <c r="T747" s="482">
        <v>0</v>
      </c>
      <c r="U747" s="482">
        <v>0</v>
      </c>
      <c r="V747" s="482">
        <v>0</v>
      </c>
      <c r="W747" s="482">
        <v>0</v>
      </c>
      <c r="X747" s="482">
        <v>0</v>
      </c>
      <c r="Y747" s="490" t="s">
        <v>418</v>
      </c>
      <c r="Z747" s="490" t="s">
        <v>418</v>
      </c>
      <c r="AA747" s="482">
        <v>0</v>
      </c>
      <c r="AB747" s="490">
        <v>0</v>
      </c>
      <c r="AC747" s="482">
        <v>0</v>
      </c>
      <c r="AD747" s="490">
        <v>0</v>
      </c>
      <c r="AE747" s="482">
        <v>0</v>
      </c>
      <c r="AF747" s="491">
        <v>0</v>
      </c>
    </row>
    <row r="748" spans="1:32" ht="15" customHeight="1" x14ac:dyDescent="0.2">
      <c r="A748" s="463" t="s">
        <v>121</v>
      </c>
      <c r="B748" s="482">
        <v>0</v>
      </c>
      <c r="C748" s="482">
        <v>0</v>
      </c>
      <c r="D748" s="482">
        <v>0</v>
      </c>
      <c r="E748" s="482">
        <v>0</v>
      </c>
      <c r="F748" s="482">
        <v>0</v>
      </c>
      <c r="G748" s="482">
        <v>0</v>
      </c>
      <c r="H748" s="482">
        <v>0</v>
      </c>
      <c r="I748" s="482" t="s">
        <v>20</v>
      </c>
      <c r="J748" s="479" t="s">
        <v>121</v>
      </c>
      <c r="K748" s="489">
        <v>0</v>
      </c>
      <c r="L748" s="482">
        <v>0</v>
      </c>
      <c r="M748" s="482">
        <v>0</v>
      </c>
      <c r="N748" s="482">
        <v>0</v>
      </c>
      <c r="O748" s="482">
        <v>0</v>
      </c>
      <c r="P748" s="482">
        <v>0</v>
      </c>
      <c r="Q748" s="482">
        <v>0</v>
      </c>
      <c r="R748" s="482">
        <v>0</v>
      </c>
      <c r="S748" s="482">
        <v>0</v>
      </c>
      <c r="T748" s="482">
        <v>0</v>
      </c>
      <c r="U748" s="482">
        <v>0</v>
      </c>
      <c r="V748" s="482">
        <v>0</v>
      </c>
      <c r="W748" s="482">
        <v>0</v>
      </c>
      <c r="X748" s="482">
        <v>0</v>
      </c>
      <c r="Y748" s="490" t="s">
        <v>418</v>
      </c>
      <c r="Z748" s="490" t="s">
        <v>418</v>
      </c>
      <c r="AA748" s="482">
        <v>0</v>
      </c>
      <c r="AB748" s="490">
        <v>0</v>
      </c>
      <c r="AC748" s="482">
        <v>0</v>
      </c>
      <c r="AD748" s="490">
        <v>0</v>
      </c>
      <c r="AE748" s="482">
        <v>0</v>
      </c>
      <c r="AF748" s="491">
        <v>0</v>
      </c>
    </row>
    <row r="749" spans="1:32" ht="15" customHeight="1" x14ac:dyDescent="0.2">
      <c r="A749" s="463" t="s">
        <v>70</v>
      </c>
      <c r="B749" s="482">
        <v>0</v>
      </c>
      <c r="C749" s="482">
        <v>0</v>
      </c>
      <c r="D749" s="482">
        <v>0</v>
      </c>
      <c r="E749" s="482">
        <v>0</v>
      </c>
      <c r="F749" s="482">
        <v>0</v>
      </c>
      <c r="G749" s="482">
        <v>0</v>
      </c>
      <c r="H749" s="482">
        <v>0</v>
      </c>
      <c r="I749" s="482" t="s">
        <v>20</v>
      </c>
      <c r="J749" s="479" t="s">
        <v>70</v>
      </c>
      <c r="K749" s="489">
        <v>0</v>
      </c>
      <c r="L749" s="482">
        <v>0</v>
      </c>
      <c r="M749" s="482">
        <v>0</v>
      </c>
      <c r="N749" s="482">
        <v>0</v>
      </c>
      <c r="O749" s="482">
        <v>0</v>
      </c>
      <c r="P749" s="482">
        <v>0</v>
      </c>
      <c r="Q749" s="482">
        <v>0</v>
      </c>
      <c r="R749" s="482">
        <v>0</v>
      </c>
      <c r="S749" s="482">
        <v>0</v>
      </c>
      <c r="T749" s="482">
        <v>0</v>
      </c>
      <c r="U749" s="482">
        <v>0</v>
      </c>
      <c r="V749" s="482">
        <v>0</v>
      </c>
      <c r="W749" s="482">
        <v>0</v>
      </c>
      <c r="X749" s="482">
        <v>0</v>
      </c>
      <c r="Y749" s="490" t="s">
        <v>418</v>
      </c>
      <c r="Z749" s="490" t="s">
        <v>418</v>
      </c>
      <c r="AA749" s="482">
        <v>0</v>
      </c>
      <c r="AB749" s="490">
        <v>0</v>
      </c>
      <c r="AC749" s="482">
        <v>0</v>
      </c>
      <c r="AD749" s="490">
        <v>0</v>
      </c>
      <c r="AE749" s="482">
        <v>0</v>
      </c>
      <c r="AF749" s="491">
        <v>0</v>
      </c>
    </row>
    <row r="750" spans="1:32" ht="15" customHeight="1" x14ac:dyDescent="0.2">
      <c r="A750" s="463" t="s">
        <v>122</v>
      </c>
      <c r="B750" s="482">
        <v>0</v>
      </c>
      <c r="C750" s="482">
        <v>0</v>
      </c>
      <c r="D750" s="482">
        <v>0</v>
      </c>
      <c r="E750" s="482">
        <v>0</v>
      </c>
      <c r="F750" s="482">
        <v>0</v>
      </c>
      <c r="G750" s="482">
        <v>0</v>
      </c>
      <c r="H750" s="482">
        <v>0</v>
      </c>
      <c r="I750" s="482" t="s">
        <v>20</v>
      </c>
      <c r="J750" s="479" t="s">
        <v>122</v>
      </c>
      <c r="K750" s="489">
        <v>0</v>
      </c>
      <c r="L750" s="482">
        <v>0</v>
      </c>
      <c r="M750" s="482">
        <v>0</v>
      </c>
      <c r="N750" s="482">
        <v>0</v>
      </c>
      <c r="O750" s="482">
        <v>0</v>
      </c>
      <c r="P750" s="482">
        <v>0</v>
      </c>
      <c r="Q750" s="482">
        <v>0</v>
      </c>
      <c r="R750" s="482">
        <v>0</v>
      </c>
      <c r="S750" s="482">
        <v>0</v>
      </c>
      <c r="T750" s="482">
        <v>0</v>
      </c>
      <c r="U750" s="482">
        <v>0</v>
      </c>
      <c r="V750" s="482">
        <v>0</v>
      </c>
      <c r="W750" s="482">
        <v>0</v>
      </c>
      <c r="X750" s="482">
        <v>0</v>
      </c>
      <c r="Y750" s="490" t="s">
        <v>418</v>
      </c>
      <c r="Z750" s="490" t="s">
        <v>418</v>
      </c>
      <c r="AA750" s="482">
        <v>0</v>
      </c>
      <c r="AB750" s="490">
        <v>0</v>
      </c>
      <c r="AC750" s="482">
        <v>0</v>
      </c>
      <c r="AD750" s="490">
        <v>0</v>
      </c>
      <c r="AE750" s="482">
        <v>0</v>
      </c>
      <c r="AF750" s="491">
        <v>0</v>
      </c>
    </row>
    <row r="751" spans="1:32" ht="15" customHeight="1" x14ac:dyDescent="0.2">
      <c r="A751" s="463" t="s">
        <v>123</v>
      </c>
      <c r="B751" s="482">
        <v>0</v>
      </c>
      <c r="C751" s="482">
        <v>0</v>
      </c>
      <c r="D751" s="482">
        <v>0</v>
      </c>
      <c r="E751" s="482">
        <v>0</v>
      </c>
      <c r="F751" s="482">
        <v>0</v>
      </c>
      <c r="G751" s="482">
        <v>0</v>
      </c>
      <c r="H751" s="482">
        <v>0</v>
      </c>
      <c r="I751" s="482" t="s">
        <v>20</v>
      </c>
      <c r="J751" s="479" t="s">
        <v>123</v>
      </c>
      <c r="K751" s="489">
        <v>0</v>
      </c>
      <c r="L751" s="482">
        <v>0</v>
      </c>
      <c r="M751" s="482">
        <v>0</v>
      </c>
      <c r="N751" s="482">
        <v>0</v>
      </c>
      <c r="O751" s="482">
        <v>0</v>
      </c>
      <c r="P751" s="482">
        <v>0</v>
      </c>
      <c r="Q751" s="482">
        <v>0</v>
      </c>
      <c r="R751" s="482">
        <v>0</v>
      </c>
      <c r="S751" s="482">
        <v>0</v>
      </c>
      <c r="T751" s="482">
        <v>0</v>
      </c>
      <c r="U751" s="482">
        <v>0</v>
      </c>
      <c r="V751" s="482">
        <v>0</v>
      </c>
      <c r="W751" s="482">
        <v>0</v>
      </c>
      <c r="X751" s="482">
        <v>0</v>
      </c>
      <c r="Y751" s="490" t="s">
        <v>418</v>
      </c>
      <c r="Z751" s="490" t="s">
        <v>418</v>
      </c>
      <c r="AA751" s="482">
        <v>0</v>
      </c>
      <c r="AB751" s="490">
        <v>0</v>
      </c>
      <c r="AC751" s="482">
        <v>0</v>
      </c>
      <c r="AD751" s="490">
        <v>0</v>
      </c>
      <c r="AE751" s="482">
        <v>0</v>
      </c>
      <c r="AF751" s="491">
        <v>0</v>
      </c>
    </row>
    <row r="752" spans="1:32" ht="15" customHeight="1" thickBot="1" x14ac:dyDescent="0.25">
      <c r="A752" s="463" t="s">
        <v>124</v>
      </c>
      <c r="B752" s="482">
        <v>0</v>
      </c>
      <c r="C752" s="482">
        <v>0</v>
      </c>
      <c r="D752" s="482">
        <v>0</v>
      </c>
      <c r="E752" s="482">
        <v>0</v>
      </c>
      <c r="F752" s="482">
        <v>0</v>
      </c>
      <c r="G752" s="482">
        <v>0</v>
      </c>
      <c r="H752" s="482">
        <v>0</v>
      </c>
      <c r="I752" s="482" t="s">
        <v>20</v>
      </c>
      <c r="J752" s="479" t="s">
        <v>124</v>
      </c>
      <c r="K752" s="501">
        <v>0</v>
      </c>
      <c r="L752" s="502">
        <v>0</v>
      </c>
      <c r="M752" s="502">
        <v>0</v>
      </c>
      <c r="N752" s="502">
        <v>0</v>
      </c>
      <c r="O752" s="502">
        <v>0</v>
      </c>
      <c r="P752" s="502">
        <v>0</v>
      </c>
      <c r="Q752" s="502">
        <v>0</v>
      </c>
      <c r="R752" s="502">
        <v>0</v>
      </c>
      <c r="S752" s="502">
        <v>0</v>
      </c>
      <c r="T752" s="502">
        <v>0</v>
      </c>
      <c r="U752" s="502">
        <v>0</v>
      </c>
      <c r="V752" s="502">
        <v>0</v>
      </c>
      <c r="W752" s="502">
        <v>0</v>
      </c>
      <c r="X752" s="502">
        <v>0</v>
      </c>
      <c r="Y752" s="503" t="s">
        <v>418</v>
      </c>
      <c r="Z752" s="503" t="s">
        <v>418</v>
      </c>
      <c r="AA752" s="502">
        <v>0</v>
      </c>
      <c r="AB752" s="503">
        <v>0</v>
      </c>
      <c r="AC752" s="502">
        <v>0</v>
      </c>
      <c r="AD752" s="503">
        <v>0</v>
      </c>
      <c r="AE752" s="502">
        <v>0</v>
      </c>
      <c r="AF752" s="504">
        <v>0</v>
      </c>
    </row>
    <row r="753" spans="1:32" ht="15" customHeight="1" x14ac:dyDescent="0.2">
      <c r="A753" s="463" t="s">
        <v>125</v>
      </c>
      <c r="B753" s="505">
        <v>46</v>
      </c>
      <c r="C753" s="505">
        <v>0</v>
      </c>
      <c r="D753" s="505">
        <v>40</v>
      </c>
      <c r="E753" s="505">
        <v>4</v>
      </c>
      <c r="F753" s="505">
        <v>2</v>
      </c>
      <c r="G753" s="505">
        <v>0</v>
      </c>
      <c r="H753" s="505">
        <v>0</v>
      </c>
      <c r="I753" s="505" t="s">
        <v>20</v>
      </c>
      <c r="J753" s="466" t="s">
        <v>125</v>
      </c>
      <c r="K753" s="506">
        <v>8</v>
      </c>
      <c r="L753" s="506">
        <v>17</v>
      </c>
      <c r="M753" s="506">
        <v>16</v>
      </c>
      <c r="N753" s="506">
        <v>5</v>
      </c>
      <c r="O753" s="506">
        <v>0</v>
      </c>
      <c r="P753" s="506">
        <v>0</v>
      </c>
      <c r="Q753" s="506">
        <v>0</v>
      </c>
      <c r="R753" s="506">
        <v>0</v>
      </c>
      <c r="S753" s="506">
        <v>0</v>
      </c>
      <c r="T753" s="506">
        <v>0</v>
      </c>
      <c r="U753" s="506">
        <v>0</v>
      </c>
      <c r="V753" s="506">
        <v>0</v>
      </c>
      <c r="W753" s="506">
        <v>0</v>
      </c>
      <c r="X753" s="506">
        <v>0</v>
      </c>
      <c r="Y753" s="507">
        <v>14.5</v>
      </c>
      <c r="Z753" s="507">
        <v>17.8</v>
      </c>
      <c r="AA753" s="506">
        <v>0</v>
      </c>
      <c r="AB753" s="507">
        <v>0</v>
      </c>
      <c r="AC753" s="506">
        <v>0</v>
      </c>
      <c r="AD753" s="507">
        <v>0</v>
      </c>
      <c r="AE753" s="506">
        <v>0</v>
      </c>
      <c r="AF753" s="508">
        <v>0</v>
      </c>
    </row>
    <row r="754" spans="1:32" ht="15" customHeight="1" x14ac:dyDescent="0.2">
      <c r="A754" s="463" t="s">
        <v>126</v>
      </c>
      <c r="B754" s="506">
        <v>50</v>
      </c>
      <c r="C754" s="506">
        <v>1</v>
      </c>
      <c r="D754" s="506">
        <v>42</v>
      </c>
      <c r="E754" s="506">
        <v>4</v>
      </c>
      <c r="F754" s="506">
        <v>3</v>
      </c>
      <c r="G754" s="506">
        <v>0</v>
      </c>
      <c r="H754" s="506">
        <v>0</v>
      </c>
      <c r="I754" s="506" t="s">
        <v>20</v>
      </c>
      <c r="J754" s="463" t="s">
        <v>126</v>
      </c>
      <c r="K754" s="506">
        <v>8</v>
      </c>
      <c r="L754" s="506">
        <v>17</v>
      </c>
      <c r="M754" s="506">
        <v>20</v>
      </c>
      <c r="N754" s="506">
        <v>5</v>
      </c>
      <c r="O754" s="506">
        <v>0</v>
      </c>
      <c r="P754" s="506">
        <v>0</v>
      </c>
      <c r="Q754" s="506">
        <v>0</v>
      </c>
      <c r="R754" s="506">
        <v>0</v>
      </c>
      <c r="S754" s="506">
        <v>0</v>
      </c>
      <c r="T754" s="506">
        <v>0</v>
      </c>
      <c r="U754" s="506">
        <v>0</v>
      </c>
      <c r="V754" s="506">
        <v>0</v>
      </c>
      <c r="W754" s="506">
        <v>0</v>
      </c>
      <c r="X754" s="506">
        <v>0</v>
      </c>
      <c r="Y754" s="507">
        <v>14.8</v>
      </c>
      <c r="Z754" s="507">
        <v>18.899999999999999</v>
      </c>
      <c r="AA754" s="506">
        <v>0</v>
      </c>
      <c r="AB754" s="507">
        <v>0</v>
      </c>
      <c r="AC754" s="506">
        <v>0</v>
      </c>
      <c r="AD754" s="507">
        <v>0</v>
      </c>
      <c r="AE754" s="506">
        <v>0</v>
      </c>
      <c r="AF754" s="508">
        <v>0</v>
      </c>
    </row>
    <row r="755" spans="1:32" ht="15" customHeight="1" x14ac:dyDescent="0.2">
      <c r="A755" s="463" t="s">
        <v>127</v>
      </c>
      <c r="B755" s="506">
        <v>50</v>
      </c>
      <c r="C755" s="506">
        <v>1</v>
      </c>
      <c r="D755" s="506">
        <v>42</v>
      </c>
      <c r="E755" s="506">
        <v>4</v>
      </c>
      <c r="F755" s="506">
        <v>3</v>
      </c>
      <c r="G755" s="506">
        <v>0</v>
      </c>
      <c r="H755" s="506">
        <v>0</v>
      </c>
      <c r="I755" s="506" t="s">
        <v>20</v>
      </c>
      <c r="J755" s="463" t="s">
        <v>127</v>
      </c>
      <c r="K755" s="506">
        <v>8</v>
      </c>
      <c r="L755" s="506">
        <v>17</v>
      </c>
      <c r="M755" s="506">
        <v>20</v>
      </c>
      <c r="N755" s="506">
        <v>5</v>
      </c>
      <c r="O755" s="506">
        <v>0</v>
      </c>
      <c r="P755" s="506">
        <v>0</v>
      </c>
      <c r="Q755" s="506">
        <v>0</v>
      </c>
      <c r="R755" s="506">
        <v>0</v>
      </c>
      <c r="S755" s="506">
        <v>0</v>
      </c>
      <c r="T755" s="506">
        <v>0</v>
      </c>
      <c r="U755" s="506">
        <v>0</v>
      </c>
      <c r="V755" s="506">
        <v>0</v>
      </c>
      <c r="W755" s="506">
        <v>0</v>
      </c>
      <c r="X755" s="506">
        <v>0</v>
      </c>
      <c r="Y755" s="507">
        <v>14.8</v>
      </c>
      <c r="Z755" s="507">
        <v>18.899999999999999</v>
      </c>
      <c r="AA755" s="506">
        <v>0</v>
      </c>
      <c r="AB755" s="507">
        <v>0</v>
      </c>
      <c r="AC755" s="506">
        <v>0</v>
      </c>
      <c r="AD755" s="507">
        <v>0</v>
      </c>
      <c r="AE755" s="506">
        <v>0</v>
      </c>
      <c r="AF755" s="508">
        <v>0</v>
      </c>
    </row>
    <row r="756" spans="1:32" ht="15" customHeight="1" thickBot="1" x14ac:dyDescent="0.25">
      <c r="A756" s="476" t="s">
        <v>128</v>
      </c>
      <c r="B756" s="509">
        <v>52</v>
      </c>
      <c r="C756" s="509">
        <v>1</v>
      </c>
      <c r="D756" s="509">
        <v>43</v>
      </c>
      <c r="E756" s="509">
        <v>5</v>
      </c>
      <c r="F756" s="509">
        <v>3</v>
      </c>
      <c r="G756" s="509">
        <v>0</v>
      </c>
      <c r="H756" s="509">
        <v>0</v>
      </c>
      <c r="I756" s="509" t="s">
        <v>20</v>
      </c>
      <c r="J756" s="476" t="s">
        <v>128</v>
      </c>
      <c r="K756" s="509">
        <v>8</v>
      </c>
      <c r="L756" s="509">
        <v>18</v>
      </c>
      <c r="M756" s="509">
        <v>21</v>
      </c>
      <c r="N756" s="509">
        <v>5</v>
      </c>
      <c r="O756" s="509">
        <v>0</v>
      </c>
      <c r="P756" s="509">
        <v>0</v>
      </c>
      <c r="Q756" s="509">
        <v>0</v>
      </c>
      <c r="R756" s="509">
        <v>0</v>
      </c>
      <c r="S756" s="509">
        <v>0</v>
      </c>
      <c r="T756" s="509">
        <v>0</v>
      </c>
      <c r="U756" s="509">
        <v>0</v>
      </c>
      <c r="V756" s="509">
        <v>0</v>
      </c>
      <c r="W756" s="509">
        <v>0</v>
      </c>
      <c r="X756" s="509">
        <v>0</v>
      </c>
      <c r="Y756" s="510">
        <v>14.8</v>
      </c>
      <c r="Z756" s="510">
        <v>19</v>
      </c>
      <c r="AA756" s="509">
        <v>0</v>
      </c>
      <c r="AB756" s="510">
        <v>0</v>
      </c>
      <c r="AC756" s="509">
        <v>0</v>
      </c>
      <c r="AD756" s="510">
        <v>0</v>
      </c>
      <c r="AE756" s="509">
        <v>0</v>
      </c>
      <c r="AF756" s="511">
        <v>0</v>
      </c>
    </row>
  </sheetData>
  <mergeCells count="17">
    <mergeCell ref="CI141:CO141"/>
    <mergeCell ref="AO141:AS141"/>
    <mergeCell ref="AV141:BB141"/>
    <mergeCell ref="BE141:BK141"/>
    <mergeCell ref="BN141:BT141"/>
    <mergeCell ref="CI10:CO10"/>
    <mergeCell ref="D3:I3"/>
    <mergeCell ref="D4:I4"/>
    <mergeCell ref="D5:I5"/>
    <mergeCell ref="D6:I6"/>
    <mergeCell ref="BZ10:CF10"/>
    <mergeCell ref="BN10:BT10"/>
    <mergeCell ref="AV10:BB10"/>
    <mergeCell ref="BE10:BK10"/>
    <mergeCell ref="AO10:AS10"/>
    <mergeCell ref="D7:I7"/>
    <mergeCell ref="F8:G8"/>
  </mergeCells>
  <printOptions horizontalCentered="1"/>
  <pageMargins left="0.39370078740157483" right="0.39370078740157483" top="0.39370078740157483" bottom="0.78740157480314965" header="0.51181102362204722" footer="0.39370078740157483"/>
  <pageSetup paperSize="9" scale="37" orientation="portrait" r:id="rId1"/>
  <rowBreaks count="6" manualBreakCount="6">
    <brk id="116" max="16383" man="1"/>
    <brk id="223" max="16383" man="1"/>
    <brk id="330" max="16383" man="1"/>
    <brk id="437" max="16383" man="1"/>
    <brk id="544" max="16383" man="1"/>
    <brk id="6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config</vt:lpstr>
      <vt:lpstr>SUMMARY</vt:lpstr>
      <vt:lpstr>DIR1</vt:lpstr>
      <vt:lpstr>DIR2</vt:lpstr>
      <vt:lpstr>SUMMARY!_Toc380999782</vt:lpstr>
      <vt:lpstr>SUMMARY!_Toc380999788</vt:lpstr>
      <vt:lpstr>SUMMARY!_Toc380999789</vt:lpstr>
      <vt:lpstr>SUMMARY!_Toc380999792</vt:lpstr>
      <vt:lpstr>SUMMARY!Print_Area</vt:lpstr>
      <vt:lpstr>'DIR1'!Print_Titles</vt:lpstr>
      <vt:lpstr>'DIR2'!Print_Titles</vt:lpstr>
    </vt:vector>
  </TitlesOfParts>
  <Company>Essex Highways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ATC data</dc:title>
  <dc:creator>Natalie@a-t-r.co.uk</dc:creator>
  <cp:lastModifiedBy>Pooley</cp:lastModifiedBy>
  <cp:lastPrinted>2019-11-21T15:36:29Z</cp:lastPrinted>
  <dcterms:created xsi:type="dcterms:W3CDTF">2014-02-14T11:33:13Z</dcterms:created>
  <dcterms:modified xsi:type="dcterms:W3CDTF">2023-05-26T09:32:19Z</dcterms:modified>
</cp:coreProperties>
</file>